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3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14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15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16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17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18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19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20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GIACOMO\Polito\Tesi\Simulation models\Final results\Variabili estremizzate\"/>
    </mc:Choice>
  </mc:AlternateContent>
  <xr:revisionPtr revIDLastSave="0" documentId="13_ncr:1_{D946FC5E-4482-447C-88F9-491E55EA49C9}" xr6:coauthVersionLast="47" xr6:coauthVersionMax="47" xr10:uidLastSave="{00000000-0000-0000-0000-000000000000}"/>
  <bookViews>
    <workbookView xWindow="-108" yWindow="-108" windowWidth="23256" windowHeight="12576" tabRatio="847" activeTab="1" xr2:uid="{50DAC365-AD87-4A8C-9BF7-08AC253A5B80}"/>
  </bookViews>
  <sheets>
    <sheet name="Performance evolution" sheetId="2" r:id="rId1"/>
    <sheet name="Total market" sheetId="3" r:id="rId2"/>
    <sheet name="High-end market" sheetId="4" r:id="rId3"/>
    <sheet name="Medium-end market" sheetId="22" r:id="rId4"/>
    <sheet name="Low-end market" sheetId="23" r:id="rId5"/>
    <sheet name="High - innovators" sheetId="7" r:id="rId6"/>
    <sheet name="Medium - innovators" sheetId="12" r:id="rId7"/>
    <sheet name="Low - innovators" sheetId="13" r:id="rId8"/>
    <sheet name="High - Early adopters" sheetId="8" r:id="rId9"/>
    <sheet name="Medium - Early adopters" sheetId="14" r:id="rId10"/>
    <sheet name="Low - Early adopters" sheetId="15" r:id="rId11"/>
    <sheet name="High - Early majority" sheetId="9" r:id="rId12"/>
    <sheet name="Medium - Early majority" sheetId="16" r:id="rId13"/>
    <sheet name="Low - Early majority" sheetId="17" r:id="rId14"/>
    <sheet name="High - Late majority" sheetId="10" r:id="rId15"/>
    <sheet name="Medium - Late majority" sheetId="18" r:id="rId16"/>
    <sheet name="Low - Late majority" sheetId="19" r:id="rId17"/>
    <sheet name="High - Laggards" sheetId="11" r:id="rId18"/>
    <sheet name="Medium - Laggards" sheetId="20" r:id="rId19"/>
    <sheet name="Low - Laggards" sheetId="21" r:id="rId2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9" l="1"/>
  <c r="F4" i="21"/>
  <c r="F4" i="20"/>
  <c r="F4" i="11"/>
  <c r="F4" i="19"/>
  <c r="F4" i="18"/>
  <c r="F4" i="10"/>
  <c r="F4" i="17"/>
  <c r="F4" i="16"/>
  <c r="F4" i="15"/>
  <c r="F4" i="14"/>
  <c r="F4" i="8"/>
  <c r="F4" i="13"/>
  <c r="F4" i="12"/>
  <c r="F4" i="7"/>
  <c r="G13" i="3"/>
  <c r="F13" i="3"/>
  <c r="E13" i="3"/>
  <c r="D13" i="3"/>
  <c r="C13" i="3"/>
  <c r="G12" i="3"/>
  <c r="F12" i="3"/>
  <c r="E12" i="3"/>
  <c r="D12" i="3"/>
  <c r="C12" i="3"/>
  <c r="G11" i="3"/>
  <c r="F11" i="3"/>
  <c r="E11" i="3"/>
  <c r="D11" i="3"/>
  <c r="C11" i="3"/>
  <c r="A12" i="3" l="1"/>
  <c r="A13" i="3"/>
  <c r="A11" i="3"/>
  <c r="J4" i="20" l="1"/>
  <c r="J5" i="20"/>
  <c r="J6" i="20"/>
  <c r="J7" i="20"/>
  <c r="J8" i="20"/>
  <c r="J9" i="20"/>
  <c r="J10" i="20"/>
  <c r="J11" i="20"/>
  <c r="J12" i="20"/>
  <c r="J13" i="20"/>
  <c r="J14" i="20"/>
  <c r="J15" i="20"/>
  <c r="J16" i="20"/>
  <c r="J17" i="20"/>
  <c r="J18" i="20"/>
  <c r="J19" i="20"/>
  <c r="J20" i="20"/>
  <c r="J21" i="20"/>
  <c r="J22" i="20"/>
  <c r="J23" i="20"/>
  <c r="J24" i="20"/>
  <c r="J25" i="20"/>
  <c r="J26" i="20"/>
  <c r="J27" i="20"/>
  <c r="J28" i="20"/>
  <c r="J29" i="20"/>
  <c r="J30" i="20"/>
  <c r="J31" i="20"/>
  <c r="J32" i="20"/>
  <c r="J33" i="20"/>
  <c r="J34" i="20"/>
  <c r="J35" i="20"/>
  <c r="J36" i="20"/>
  <c r="J37" i="20"/>
  <c r="J38" i="20"/>
  <c r="J39" i="20"/>
  <c r="J40" i="20"/>
  <c r="J41" i="20"/>
  <c r="J42" i="20"/>
  <c r="J43" i="20"/>
  <c r="J3" i="20"/>
  <c r="J4" i="21"/>
  <c r="J5" i="21"/>
  <c r="J6" i="21"/>
  <c r="J7" i="21"/>
  <c r="J8" i="21"/>
  <c r="J9" i="21"/>
  <c r="J10" i="21"/>
  <c r="J11" i="21"/>
  <c r="J12" i="21"/>
  <c r="J13" i="21"/>
  <c r="J14" i="21"/>
  <c r="J15" i="21"/>
  <c r="J16" i="21"/>
  <c r="J17" i="21"/>
  <c r="J18" i="21"/>
  <c r="J19" i="21"/>
  <c r="J20" i="21"/>
  <c r="J21" i="21"/>
  <c r="J22" i="21"/>
  <c r="J23" i="21"/>
  <c r="J24" i="21"/>
  <c r="J25" i="21"/>
  <c r="J26" i="21"/>
  <c r="J27" i="21"/>
  <c r="J28" i="21"/>
  <c r="J29" i="21"/>
  <c r="J30" i="21"/>
  <c r="J31" i="21"/>
  <c r="J32" i="21"/>
  <c r="J33" i="21"/>
  <c r="J34" i="21"/>
  <c r="J35" i="21"/>
  <c r="J36" i="21"/>
  <c r="J37" i="21"/>
  <c r="J38" i="21"/>
  <c r="J39" i="21"/>
  <c r="J40" i="21"/>
  <c r="J41" i="21"/>
  <c r="J42" i="21"/>
  <c r="J43" i="21"/>
  <c r="J3" i="21"/>
  <c r="M3" i="21"/>
  <c r="L3" i="21" s="1"/>
  <c r="M3" i="20"/>
  <c r="J4" i="19"/>
  <c r="J5" i="19"/>
  <c r="J6" i="19"/>
  <c r="J7" i="19"/>
  <c r="J8" i="19"/>
  <c r="J9" i="19"/>
  <c r="J10" i="19"/>
  <c r="J11" i="19"/>
  <c r="J12" i="19"/>
  <c r="J13" i="19"/>
  <c r="J14" i="19"/>
  <c r="J15" i="19"/>
  <c r="J16" i="19"/>
  <c r="J17" i="19"/>
  <c r="J18" i="19"/>
  <c r="J19" i="19"/>
  <c r="J20" i="19"/>
  <c r="J21" i="19"/>
  <c r="J22" i="19"/>
  <c r="J23" i="19"/>
  <c r="J24" i="19"/>
  <c r="J25" i="19"/>
  <c r="J26" i="19"/>
  <c r="J27" i="19"/>
  <c r="J28" i="19"/>
  <c r="J29" i="19"/>
  <c r="J30" i="19"/>
  <c r="J31" i="19"/>
  <c r="J32" i="19"/>
  <c r="J33" i="19"/>
  <c r="J34" i="19"/>
  <c r="J35" i="19"/>
  <c r="J36" i="19"/>
  <c r="J37" i="19"/>
  <c r="J38" i="19"/>
  <c r="J39" i="19"/>
  <c r="J40" i="19"/>
  <c r="J41" i="19"/>
  <c r="J42" i="19"/>
  <c r="J43" i="19"/>
  <c r="J3" i="19"/>
  <c r="J4" i="18"/>
  <c r="J5" i="18"/>
  <c r="J6" i="18"/>
  <c r="J7" i="18"/>
  <c r="J8" i="18"/>
  <c r="J9" i="18"/>
  <c r="J10" i="18"/>
  <c r="J11" i="18"/>
  <c r="J12" i="18"/>
  <c r="J13" i="18"/>
  <c r="J14" i="18"/>
  <c r="J15" i="18"/>
  <c r="J16" i="18"/>
  <c r="J17" i="18"/>
  <c r="J18" i="18"/>
  <c r="J19" i="18"/>
  <c r="J20" i="18"/>
  <c r="J21" i="18"/>
  <c r="J22" i="18"/>
  <c r="J23" i="18"/>
  <c r="J24" i="18"/>
  <c r="J25" i="18"/>
  <c r="J26" i="18"/>
  <c r="J27" i="18"/>
  <c r="J28" i="18"/>
  <c r="J29" i="18"/>
  <c r="J30" i="18"/>
  <c r="J31" i="18"/>
  <c r="J32" i="18"/>
  <c r="J33" i="18"/>
  <c r="J34" i="18"/>
  <c r="J35" i="18"/>
  <c r="J36" i="18"/>
  <c r="J37" i="18"/>
  <c r="J38" i="18"/>
  <c r="J39" i="18"/>
  <c r="J40" i="18"/>
  <c r="J41" i="18"/>
  <c r="J42" i="18"/>
  <c r="J43" i="18"/>
  <c r="J3" i="18"/>
  <c r="M3" i="19"/>
  <c r="F3" i="23" s="1"/>
  <c r="M3" i="18"/>
  <c r="F3" i="22" s="1"/>
  <c r="J4" i="17"/>
  <c r="J5" i="17"/>
  <c r="J6" i="17"/>
  <c r="J7" i="17"/>
  <c r="J8" i="17"/>
  <c r="J9" i="17"/>
  <c r="J10" i="17"/>
  <c r="J11" i="17"/>
  <c r="J12" i="17"/>
  <c r="J13" i="17"/>
  <c r="J14" i="17"/>
  <c r="J15" i="17"/>
  <c r="J16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J29" i="17"/>
  <c r="J30" i="17"/>
  <c r="J31" i="17"/>
  <c r="J32" i="17"/>
  <c r="J33" i="17"/>
  <c r="J34" i="17"/>
  <c r="J35" i="17"/>
  <c r="J36" i="17"/>
  <c r="J37" i="17"/>
  <c r="J38" i="17"/>
  <c r="J39" i="17"/>
  <c r="J40" i="17"/>
  <c r="J41" i="17"/>
  <c r="J42" i="17"/>
  <c r="J43" i="17"/>
  <c r="J3" i="17"/>
  <c r="J4" i="16"/>
  <c r="J5" i="16"/>
  <c r="J6" i="16"/>
  <c r="J7" i="16"/>
  <c r="J8" i="16"/>
  <c r="J9" i="16"/>
  <c r="J10" i="16"/>
  <c r="J11" i="16"/>
  <c r="J12" i="16"/>
  <c r="J13" i="16"/>
  <c r="J14" i="16"/>
  <c r="J15" i="16"/>
  <c r="J16" i="16"/>
  <c r="J17" i="16"/>
  <c r="J18" i="16"/>
  <c r="J19" i="16"/>
  <c r="J20" i="16"/>
  <c r="J21" i="16"/>
  <c r="J22" i="16"/>
  <c r="J23" i="16"/>
  <c r="J24" i="16"/>
  <c r="J25" i="16"/>
  <c r="J26" i="16"/>
  <c r="J27" i="16"/>
  <c r="J28" i="16"/>
  <c r="J29" i="16"/>
  <c r="J30" i="16"/>
  <c r="J31" i="16"/>
  <c r="J32" i="16"/>
  <c r="J33" i="16"/>
  <c r="J34" i="16"/>
  <c r="J35" i="16"/>
  <c r="J36" i="16"/>
  <c r="J37" i="16"/>
  <c r="J38" i="16"/>
  <c r="J39" i="16"/>
  <c r="J40" i="16"/>
  <c r="J41" i="16"/>
  <c r="J42" i="16"/>
  <c r="J43" i="16"/>
  <c r="J3" i="16"/>
  <c r="M3" i="17"/>
  <c r="E3" i="23" s="1"/>
  <c r="M3" i="16"/>
  <c r="E3" i="22" s="1"/>
  <c r="J4" i="15"/>
  <c r="J5" i="15"/>
  <c r="J6" i="15"/>
  <c r="J7" i="15"/>
  <c r="J8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40" i="15"/>
  <c r="J41" i="15"/>
  <c r="J42" i="15"/>
  <c r="J43" i="15"/>
  <c r="J3" i="15"/>
  <c r="J43" i="14"/>
  <c r="J4" i="14"/>
  <c r="J5" i="14"/>
  <c r="J6" i="14"/>
  <c r="J7" i="14"/>
  <c r="J8" i="14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22" i="14"/>
  <c r="J23" i="14"/>
  <c r="J24" i="14"/>
  <c r="J25" i="14"/>
  <c r="J26" i="14"/>
  <c r="J27" i="14"/>
  <c r="J28" i="14"/>
  <c r="J29" i="14"/>
  <c r="J30" i="14"/>
  <c r="J31" i="14"/>
  <c r="J32" i="14"/>
  <c r="J33" i="14"/>
  <c r="J34" i="14"/>
  <c r="J35" i="14"/>
  <c r="J36" i="14"/>
  <c r="J37" i="14"/>
  <c r="J38" i="14"/>
  <c r="J39" i="14"/>
  <c r="J40" i="14"/>
  <c r="J41" i="14"/>
  <c r="J42" i="14"/>
  <c r="J3" i="14"/>
  <c r="M3" i="15"/>
  <c r="L3" i="15" s="1"/>
  <c r="M3" i="14"/>
  <c r="D3" i="22" s="1"/>
  <c r="J4" i="13"/>
  <c r="J5" i="13"/>
  <c r="J6" i="13"/>
  <c r="J7" i="13"/>
  <c r="J8" i="13"/>
  <c r="J9" i="13"/>
  <c r="J10" i="13"/>
  <c r="J11" i="13"/>
  <c r="J12" i="13"/>
  <c r="J13" i="13"/>
  <c r="J14" i="13"/>
  <c r="J15" i="13"/>
  <c r="J16" i="13"/>
  <c r="J17" i="13"/>
  <c r="J18" i="13"/>
  <c r="J19" i="13"/>
  <c r="J20" i="13"/>
  <c r="J21" i="13"/>
  <c r="J22" i="13"/>
  <c r="J23" i="13"/>
  <c r="J24" i="13"/>
  <c r="J25" i="13"/>
  <c r="J26" i="13"/>
  <c r="J27" i="13"/>
  <c r="J28" i="13"/>
  <c r="J29" i="13"/>
  <c r="J30" i="13"/>
  <c r="J31" i="13"/>
  <c r="J32" i="13"/>
  <c r="J33" i="13"/>
  <c r="J34" i="13"/>
  <c r="J35" i="13"/>
  <c r="J36" i="13"/>
  <c r="J37" i="13"/>
  <c r="J38" i="13"/>
  <c r="J39" i="13"/>
  <c r="J40" i="13"/>
  <c r="J41" i="13"/>
  <c r="J42" i="13"/>
  <c r="J43" i="13"/>
  <c r="J3" i="13"/>
  <c r="J4" i="12"/>
  <c r="J5" i="12"/>
  <c r="J6" i="12"/>
  <c r="J7" i="1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2" i="12"/>
  <c r="J23" i="12"/>
  <c r="J24" i="12"/>
  <c r="J25" i="12"/>
  <c r="J26" i="12"/>
  <c r="J27" i="12"/>
  <c r="J28" i="12"/>
  <c r="J29" i="12"/>
  <c r="J30" i="12"/>
  <c r="J31" i="12"/>
  <c r="J32" i="12"/>
  <c r="J33" i="12"/>
  <c r="J34" i="12"/>
  <c r="J35" i="12"/>
  <c r="J36" i="12"/>
  <c r="J37" i="12"/>
  <c r="J38" i="12"/>
  <c r="J39" i="12"/>
  <c r="J40" i="12"/>
  <c r="J41" i="12"/>
  <c r="J42" i="12"/>
  <c r="J43" i="12"/>
  <c r="J3" i="12"/>
  <c r="C3" i="23"/>
  <c r="M3" i="12"/>
  <c r="L3" i="12" s="1"/>
  <c r="J43" i="11"/>
  <c r="J42" i="11"/>
  <c r="J41" i="11"/>
  <c r="J40" i="11"/>
  <c r="J39" i="11"/>
  <c r="J38" i="11"/>
  <c r="J37" i="11"/>
  <c r="J36" i="11"/>
  <c r="J35" i="11"/>
  <c r="J34" i="11"/>
  <c r="J33" i="11"/>
  <c r="J32" i="11"/>
  <c r="J31" i="11"/>
  <c r="J30" i="11"/>
  <c r="J29" i="11"/>
  <c r="J28" i="11"/>
  <c r="J27" i="11"/>
  <c r="J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J7" i="11"/>
  <c r="J6" i="11"/>
  <c r="J5" i="11"/>
  <c r="J4" i="11"/>
  <c r="M3" i="11"/>
  <c r="J3" i="11"/>
  <c r="J43" i="10"/>
  <c r="J42" i="10"/>
  <c r="J41" i="10"/>
  <c r="J40" i="10"/>
  <c r="J39" i="10"/>
  <c r="J38" i="10"/>
  <c r="J37" i="10"/>
  <c r="J36" i="10"/>
  <c r="J35" i="10"/>
  <c r="J34" i="10"/>
  <c r="J33" i="10"/>
  <c r="J32" i="10"/>
  <c r="J31" i="10"/>
  <c r="J30" i="10"/>
  <c r="J29" i="10"/>
  <c r="J28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5" i="10"/>
  <c r="J4" i="10"/>
  <c r="M3" i="10"/>
  <c r="L3" i="10" s="1"/>
  <c r="J3" i="10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J8" i="9"/>
  <c r="J7" i="9"/>
  <c r="J6" i="9"/>
  <c r="J5" i="9"/>
  <c r="J4" i="9"/>
  <c r="M3" i="9"/>
  <c r="L3" i="9" s="1"/>
  <c r="J3" i="9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M3" i="8"/>
  <c r="D3" i="4" s="1"/>
  <c r="J3" i="8"/>
  <c r="M3" i="7"/>
  <c r="C3" i="4" s="1"/>
  <c r="J4" i="7"/>
  <c r="J5" i="7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3" i="7"/>
  <c r="F16" i="2"/>
  <c r="F17" i="2" s="1"/>
  <c r="F10" i="2"/>
  <c r="F11" i="2" s="1"/>
  <c r="F4" i="2"/>
  <c r="F5" i="2" s="1"/>
  <c r="E3" i="4" l="1"/>
  <c r="G3" i="23"/>
  <c r="G3" i="22"/>
  <c r="L3" i="20"/>
  <c r="N3" i="20" s="1"/>
  <c r="G3" i="4"/>
  <c r="N3" i="10"/>
  <c r="F3" i="4"/>
  <c r="D3" i="23"/>
  <c r="L3" i="13"/>
  <c r="N3" i="13" s="1"/>
  <c r="C3" i="22"/>
  <c r="L3" i="7"/>
  <c r="N3" i="7" s="1"/>
  <c r="N3" i="21"/>
  <c r="L3" i="19"/>
  <c r="L3" i="18"/>
  <c r="N3" i="18" s="1"/>
  <c r="L3" i="17"/>
  <c r="L3" i="16"/>
  <c r="N3" i="15"/>
  <c r="L3" i="14"/>
  <c r="N3" i="12"/>
  <c r="L3" i="11"/>
  <c r="N3" i="11" s="1"/>
  <c r="N3" i="9"/>
  <c r="L3" i="8"/>
  <c r="N3" i="8" s="1"/>
  <c r="M39" i="2"/>
  <c r="M40" i="2"/>
  <c r="M34" i="2"/>
  <c r="M32" i="2"/>
  <c r="M6" i="2"/>
  <c r="M42" i="2"/>
  <c r="M26" i="2"/>
  <c r="M24" i="2"/>
  <c r="M18" i="2"/>
  <c r="M14" i="2"/>
  <c r="O44" i="2"/>
  <c r="O36" i="2"/>
  <c r="O28" i="2"/>
  <c r="O20" i="2"/>
  <c r="O8" i="2"/>
  <c r="O21" i="2"/>
  <c r="O16" i="2"/>
  <c r="O41" i="2"/>
  <c r="O33" i="2"/>
  <c r="O25" i="2"/>
  <c r="O17" i="2"/>
  <c r="O15" i="2"/>
  <c r="O10" i="2"/>
  <c r="O5" i="2"/>
  <c r="O3" i="2"/>
  <c r="O38" i="2"/>
  <c r="O30" i="2"/>
  <c r="O22" i="2"/>
  <c r="O12" i="2"/>
  <c r="O29" i="2"/>
  <c r="O43" i="2"/>
  <c r="O35" i="2"/>
  <c r="O27" i="2"/>
  <c r="O19" i="2"/>
  <c r="O7" i="2"/>
  <c r="O37" i="2"/>
  <c r="O11" i="2"/>
  <c r="O9" i="2"/>
  <c r="O4" i="2"/>
  <c r="O39" i="2"/>
  <c r="O40" i="2"/>
  <c r="O32" i="2"/>
  <c r="O24" i="2"/>
  <c r="O14" i="2"/>
  <c r="O42" i="2"/>
  <c r="O34" i="2"/>
  <c r="O26" i="2"/>
  <c r="O18" i="2"/>
  <c r="O6" i="2"/>
  <c r="O31" i="2"/>
  <c r="O23" i="2"/>
  <c r="O13" i="2"/>
  <c r="K42" i="2"/>
  <c r="K34" i="2"/>
  <c r="K26" i="2"/>
  <c r="K18" i="2"/>
  <c r="K6" i="2"/>
  <c r="K35" i="2"/>
  <c r="K27" i="2"/>
  <c r="K19" i="2"/>
  <c r="K16" i="2"/>
  <c r="K39" i="2"/>
  <c r="K31" i="2"/>
  <c r="K23" i="2"/>
  <c r="K13" i="2"/>
  <c r="K44" i="2"/>
  <c r="K36" i="2"/>
  <c r="K28" i="2"/>
  <c r="K20" i="2"/>
  <c r="K8" i="2"/>
  <c r="K43" i="2"/>
  <c r="K11" i="2"/>
  <c r="K41" i="2"/>
  <c r="K33" i="2"/>
  <c r="K25" i="2"/>
  <c r="K17" i="2"/>
  <c r="K15" i="2"/>
  <c r="K10" i="2"/>
  <c r="K5" i="2"/>
  <c r="K3" i="2"/>
  <c r="K7" i="2"/>
  <c r="K37" i="2"/>
  <c r="K21" i="2"/>
  <c r="K38" i="2"/>
  <c r="K30" i="2"/>
  <c r="K22" i="2"/>
  <c r="K12" i="2"/>
  <c r="K40" i="2"/>
  <c r="K32" i="2"/>
  <c r="K24" i="2"/>
  <c r="K14" i="2"/>
  <c r="K29" i="2"/>
  <c r="K9" i="2"/>
  <c r="K4" i="2"/>
  <c r="M4" i="2"/>
  <c r="M9" i="2"/>
  <c r="M11" i="2"/>
  <c r="M16" i="2"/>
  <c r="M21" i="2"/>
  <c r="M29" i="2"/>
  <c r="M37" i="2"/>
  <c r="M7" i="2"/>
  <c r="M19" i="2"/>
  <c r="M27" i="2"/>
  <c r="M35" i="2"/>
  <c r="M43" i="2"/>
  <c r="M12" i="2"/>
  <c r="M22" i="2"/>
  <c r="M30" i="2"/>
  <c r="M38" i="2"/>
  <c r="M3" i="2"/>
  <c r="M5" i="2"/>
  <c r="M10" i="2"/>
  <c r="M15" i="2"/>
  <c r="M17" i="2"/>
  <c r="M25" i="2"/>
  <c r="M33" i="2"/>
  <c r="M41" i="2"/>
  <c r="M8" i="2"/>
  <c r="M20" i="2"/>
  <c r="M28" i="2"/>
  <c r="M36" i="2"/>
  <c r="M44" i="2"/>
  <c r="M13" i="2"/>
  <c r="M23" i="2"/>
  <c r="M31" i="2"/>
  <c r="K20" i="9" l="1"/>
  <c r="K20" i="11"/>
  <c r="K20" i="7"/>
  <c r="K20" i="8"/>
  <c r="K20" i="10"/>
  <c r="K29" i="11"/>
  <c r="K29" i="8"/>
  <c r="K29" i="10"/>
  <c r="K29" i="7"/>
  <c r="K29" i="9"/>
  <c r="K17" i="11"/>
  <c r="K17" i="8"/>
  <c r="K17" i="10"/>
  <c r="K17" i="7"/>
  <c r="K17" i="9"/>
  <c r="K28" i="9"/>
  <c r="K28" i="11"/>
  <c r="K28" i="7"/>
  <c r="K28" i="8"/>
  <c r="K28" i="10"/>
  <c r="K19" i="7"/>
  <c r="K19" i="9"/>
  <c r="K19" i="11"/>
  <c r="K19" i="10"/>
  <c r="K19" i="8"/>
  <c r="K38" i="10"/>
  <c r="K38" i="8"/>
  <c r="K38" i="9"/>
  <c r="K38" i="11"/>
  <c r="K38" i="7"/>
  <c r="K14" i="10"/>
  <c r="K14" i="9"/>
  <c r="K14" i="8"/>
  <c r="K14" i="11"/>
  <c r="K14" i="7"/>
  <c r="K21" i="11"/>
  <c r="K21" i="8"/>
  <c r="K21" i="10"/>
  <c r="K21" i="7"/>
  <c r="K21" i="9"/>
  <c r="K25" i="11"/>
  <c r="K25" i="8"/>
  <c r="K25" i="10"/>
  <c r="K25" i="7"/>
  <c r="K25" i="9"/>
  <c r="K36" i="9"/>
  <c r="K36" i="11"/>
  <c r="K36" i="7"/>
  <c r="K36" i="8"/>
  <c r="K36" i="10"/>
  <c r="K27" i="7"/>
  <c r="K27" i="9"/>
  <c r="K27" i="11"/>
  <c r="K27" i="8"/>
  <c r="K27" i="10"/>
  <c r="K9" i="11"/>
  <c r="K9" i="8"/>
  <c r="K9" i="10"/>
  <c r="K9" i="7"/>
  <c r="K9" i="9"/>
  <c r="K16" i="9"/>
  <c r="K16" i="11"/>
  <c r="K16" i="7"/>
  <c r="K16" i="8"/>
  <c r="K16" i="10"/>
  <c r="K35" i="7"/>
  <c r="K35" i="10"/>
  <c r="K35" i="9"/>
  <c r="K35" i="11"/>
  <c r="K35" i="8"/>
  <c r="K7" i="7"/>
  <c r="K7" i="9"/>
  <c r="K7" i="10"/>
  <c r="K7" i="11"/>
  <c r="K7" i="8"/>
  <c r="K13" i="11"/>
  <c r="K13" i="8"/>
  <c r="K13" i="10"/>
  <c r="K13" i="7"/>
  <c r="K13" i="9"/>
  <c r="K6" i="10"/>
  <c r="K6" i="8"/>
  <c r="K6" i="9"/>
  <c r="K6" i="11"/>
  <c r="K6" i="7"/>
  <c r="K15" i="7"/>
  <c r="K15" i="9"/>
  <c r="K15" i="10"/>
  <c r="K15" i="11"/>
  <c r="K15" i="8"/>
  <c r="K24" i="9"/>
  <c r="K24" i="11"/>
  <c r="K24" i="7"/>
  <c r="K24" i="8"/>
  <c r="K24" i="10"/>
  <c r="K40" i="9"/>
  <c r="K40" i="11"/>
  <c r="K40" i="7"/>
  <c r="K40" i="8"/>
  <c r="K40" i="10"/>
  <c r="K3" i="10"/>
  <c r="O3" i="10" s="1"/>
  <c r="P3" i="10" s="1"/>
  <c r="R3" i="10" s="1"/>
  <c r="L4" i="10" s="1"/>
  <c r="N4" i="10" s="1"/>
  <c r="K3" i="7"/>
  <c r="O3" i="7" s="1"/>
  <c r="P3" i="7" s="1"/>
  <c r="R3" i="7" s="1"/>
  <c r="L4" i="7" s="1"/>
  <c r="N4" i="7" s="1"/>
  <c r="K3" i="9"/>
  <c r="O3" i="9" s="1"/>
  <c r="Q3" i="9" s="1"/>
  <c r="S3" i="9" s="1"/>
  <c r="K3" i="11"/>
  <c r="O3" i="11" s="1"/>
  <c r="P3" i="11" s="1"/>
  <c r="R3" i="11" s="1"/>
  <c r="L4" i="11" s="1"/>
  <c r="N4" i="11" s="1"/>
  <c r="K3" i="8"/>
  <c r="O3" i="8" s="1"/>
  <c r="P3" i="8" s="1"/>
  <c r="R3" i="8" s="1"/>
  <c r="L4" i="8" s="1"/>
  <c r="N4" i="8" s="1"/>
  <c r="K11" i="7"/>
  <c r="K11" i="9"/>
  <c r="K11" i="11"/>
  <c r="K11" i="8"/>
  <c r="K11" i="10"/>
  <c r="K23" i="7"/>
  <c r="K23" i="9"/>
  <c r="K23" i="11"/>
  <c r="K23" i="8"/>
  <c r="K23" i="10"/>
  <c r="K18" i="10"/>
  <c r="K18" i="9"/>
  <c r="K18" i="8"/>
  <c r="K18" i="11"/>
  <c r="K18" i="7"/>
  <c r="K30" i="8"/>
  <c r="K30" i="10"/>
  <c r="K30" i="9"/>
  <c r="K30" i="11"/>
  <c r="K30" i="7"/>
  <c r="K33" i="11"/>
  <c r="K33" i="8"/>
  <c r="K33" i="10"/>
  <c r="K33" i="7"/>
  <c r="K33" i="9"/>
  <c r="K41" i="11"/>
  <c r="K41" i="8"/>
  <c r="K41" i="10"/>
  <c r="K41" i="7"/>
  <c r="K41" i="9"/>
  <c r="K12" i="9"/>
  <c r="K12" i="11"/>
  <c r="K12" i="7"/>
  <c r="K12" i="8"/>
  <c r="K12" i="10"/>
  <c r="K5" i="11"/>
  <c r="K5" i="8"/>
  <c r="K5" i="10"/>
  <c r="K5" i="7"/>
  <c r="K5" i="9"/>
  <c r="K43" i="7"/>
  <c r="K43" i="10"/>
  <c r="K43" i="9"/>
  <c r="K43" i="11"/>
  <c r="K43" i="8"/>
  <c r="K31" i="7"/>
  <c r="K31" i="9"/>
  <c r="K31" i="10"/>
  <c r="K31" i="11"/>
  <c r="K31" i="8"/>
  <c r="K26" i="10"/>
  <c r="K26" i="8"/>
  <c r="K26" i="9"/>
  <c r="K26" i="11"/>
  <c r="K26" i="7"/>
  <c r="K42" i="10"/>
  <c r="K42" i="9"/>
  <c r="K42" i="7"/>
  <c r="K42" i="8"/>
  <c r="K42" i="11"/>
  <c r="K37" i="11"/>
  <c r="K37" i="8"/>
  <c r="K37" i="10"/>
  <c r="K37" i="7"/>
  <c r="K37" i="9"/>
  <c r="K32" i="9"/>
  <c r="K32" i="11"/>
  <c r="K32" i="7"/>
  <c r="K32" i="8"/>
  <c r="K32" i="10"/>
  <c r="K4" i="9"/>
  <c r="K4" i="11"/>
  <c r="K4" i="7"/>
  <c r="K4" i="8"/>
  <c r="K4" i="10"/>
  <c r="K22" i="10"/>
  <c r="K22" i="9"/>
  <c r="K22" i="8"/>
  <c r="K22" i="11"/>
  <c r="K22" i="7"/>
  <c r="K10" i="8"/>
  <c r="K10" i="10"/>
  <c r="K10" i="9"/>
  <c r="K10" i="11"/>
  <c r="K10" i="7"/>
  <c r="K8" i="9"/>
  <c r="K8" i="11"/>
  <c r="K8" i="7"/>
  <c r="K8" i="8"/>
  <c r="K8" i="10"/>
  <c r="K39" i="7"/>
  <c r="K39" i="9"/>
  <c r="K39" i="10"/>
  <c r="K39" i="11"/>
  <c r="K39" i="8"/>
  <c r="K34" i="10"/>
  <c r="K34" i="8"/>
  <c r="K34" i="9"/>
  <c r="K34" i="11"/>
  <c r="K34" i="7"/>
  <c r="H3" i="23"/>
  <c r="N3" i="3" s="1"/>
  <c r="AF3" i="3" s="1"/>
  <c r="H3" i="4"/>
  <c r="L3" i="3" s="1"/>
  <c r="AD3" i="3" s="1"/>
  <c r="H3" i="22"/>
  <c r="M3" i="3" s="1"/>
  <c r="AE3" i="3" s="1"/>
  <c r="K36" i="12"/>
  <c r="K36" i="18"/>
  <c r="K36" i="14"/>
  <c r="K36" i="20"/>
  <c r="K36" i="16"/>
  <c r="K27" i="18"/>
  <c r="K27" i="20"/>
  <c r="K27" i="14"/>
  <c r="K27" i="16"/>
  <c r="K27" i="12"/>
  <c r="K8" i="18"/>
  <c r="K8" i="20"/>
  <c r="K8" i="12"/>
  <c r="K8" i="16"/>
  <c r="K8" i="14"/>
  <c r="K3" i="12"/>
  <c r="O3" i="12" s="1"/>
  <c r="P3" i="12" s="1"/>
  <c r="R3" i="12" s="1"/>
  <c r="L4" i="12" s="1"/>
  <c r="N4" i="12" s="1"/>
  <c r="K3" i="18"/>
  <c r="O3" i="18" s="1"/>
  <c r="P3" i="18" s="1"/>
  <c r="R3" i="18" s="1"/>
  <c r="L4" i="18" s="1"/>
  <c r="K3" i="16"/>
  <c r="O3" i="16" s="1"/>
  <c r="K3" i="20"/>
  <c r="O3" i="20" s="1"/>
  <c r="P3" i="20" s="1"/>
  <c r="R3" i="20" s="1"/>
  <c r="L4" i="20" s="1"/>
  <c r="N4" i="20" s="1"/>
  <c r="K3" i="14"/>
  <c r="O3" i="14" s="1"/>
  <c r="K19" i="18"/>
  <c r="K19" i="20"/>
  <c r="K19" i="14"/>
  <c r="K19" i="16"/>
  <c r="K19" i="12"/>
  <c r="K4" i="12"/>
  <c r="K4" i="18"/>
  <c r="K4" i="14"/>
  <c r="K4" i="20"/>
  <c r="K4" i="16"/>
  <c r="K26" i="20"/>
  <c r="K26" i="14"/>
  <c r="K26" i="18"/>
  <c r="K26" i="16"/>
  <c r="K26" i="12"/>
  <c r="K16" i="18"/>
  <c r="K16" i="20"/>
  <c r="K16" i="12"/>
  <c r="K16" i="16"/>
  <c r="K16" i="14"/>
  <c r="K20" i="12"/>
  <c r="K20" i="18"/>
  <c r="K20" i="14"/>
  <c r="K20" i="20"/>
  <c r="K20" i="16"/>
  <c r="K9" i="14"/>
  <c r="K9" i="16"/>
  <c r="K9" i="20"/>
  <c r="K9" i="18"/>
  <c r="K9" i="12"/>
  <c r="K38" i="20"/>
  <c r="K38" i="12"/>
  <c r="K38" i="16"/>
  <c r="K38" i="14"/>
  <c r="K38" i="18"/>
  <c r="K33" i="14"/>
  <c r="K33" i="16"/>
  <c r="K33" i="20"/>
  <c r="K33" i="18"/>
  <c r="K33" i="12"/>
  <c r="K37" i="16"/>
  <c r="K37" i="12"/>
  <c r="K37" i="20"/>
  <c r="K37" i="18"/>
  <c r="K37" i="14"/>
  <c r="K6" i="20"/>
  <c r="K6" i="12"/>
  <c r="K6" i="18"/>
  <c r="K6" i="16"/>
  <c r="K6" i="14"/>
  <c r="K41" i="14"/>
  <c r="K41" i="16"/>
  <c r="K41" i="20"/>
  <c r="K41" i="18"/>
  <c r="K41" i="12"/>
  <c r="K30" i="20"/>
  <c r="K30" i="12"/>
  <c r="K30" i="16"/>
  <c r="K30" i="18"/>
  <c r="K30" i="14"/>
  <c r="K13" i="16"/>
  <c r="K13" i="12"/>
  <c r="K13" i="20"/>
  <c r="K13" i="18"/>
  <c r="K13" i="14"/>
  <c r="K25" i="14"/>
  <c r="K25" i="16"/>
  <c r="K25" i="18"/>
  <c r="K25" i="12"/>
  <c r="K25" i="20"/>
  <c r="K22" i="20"/>
  <c r="K22" i="12"/>
  <c r="K22" i="16"/>
  <c r="K22" i="14"/>
  <c r="K22" i="18"/>
  <c r="K29" i="16"/>
  <c r="K29" i="12"/>
  <c r="K29" i="18"/>
  <c r="K29" i="14"/>
  <c r="K29" i="20"/>
  <c r="K32" i="18"/>
  <c r="K32" i="20"/>
  <c r="K32" i="12"/>
  <c r="K32" i="16"/>
  <c r="K32" i="14"/>
  <c r="K15" i="18"/>
  <c r="K15" i="20"/>
  <c r="K15" i="12"/>
  <c r="K15" i="14"/>
  <c r="K15" i="16"/>
  <c r="K5" i="16"/>
  <c r="K5" i="12"/>
  <c r="K5" i="18"/>
  <c r="K5" i="14"/>
  <c r="K5" i="20"/>
  <c r="K24" i="18"/>
  <c r="K24" i="20"/>
  <c r="K24" i="12"/>
  <c r="K24" i="16"/>
  <c r="K24" i="14"/>
  <c r="K31" i="18"/>
  <c r="K31" i="20"/>
  <c r="K31" i="14"/>
  <c r="K31" i="12"/>
  <c r="K31" i="16"/>
  <c r="K7" i="18"/>
  <c r="K7" i="14"/>
  <c r="K7" i="20"/>
  <c r="K7" i="12"/>
  <c r="K7" i="16"/>
  <c r="K42" i="20"/>
  <c r="K42" i="14"/>
  <c r="K42" i="18"/>
  <c r="K42" i="16"/>
  <c r="K42" i="12"/>
  <c r="K23" i="18"/>
  <c r="K23" i="20"/>
  <c r="K23" i="12"/>
  <c r="K23" i="16"/>
  <c r="K23" i="14"/>
  <c r="K17" i="14"/>
  <c r="K17" i="20"/>
  <c r="K17" i="16"/>
  <c r="K17" i="18"/>
  <c r="K17" i="12"/>
  <c r="K12" i="12"/>
  <c r="K12" i="18"/>
  <c r="K12" i="14"/>
  <c r="K12" i="20"/>
  <c r="K12" i="16"/>
  <c r="K21" i="16"/>
  <c r="K21" i="12"/>
  <c r="K21" i="20"/>
  <c r="K21" i="18"/>
  <c r="K21" i="14"/>
  <c r="K34" i="20"/>
  <c r="K34" i="14"/>
  <c r="K34" i="18"/>
  <c r="K34" i="16"/>
  <c r="K34" i="12"/>
  <c r="K43" i="18"/>
  <c r="K43" i="20"/>
  <c r="K43" i="14"/>
  <c r="K43" i="16"/>
  <c r="K43" i="12"/>
  <c r="K14" i="20"/>
  <c r="K14" i="12"/>
  <c r="K14" i="18"/>
  <c r="K14" i="16"/>
  <c r="K14" i="14"/>
  <c r="K40" i="18"/>
  <c r="K40" i="20"/>
  <c r="K40" i="12"/>
  <c r="K40" i="16"/>
  <c r="K40" i="14"/>
  <c r="K28" i="12"/>
  <c r="K28" i="18"/>
  <c r="K28" i="14"/>
  <c r="K28" i="20"/>
  <c r="K28" i="16"/>
  <c r="K10" i="20"/>
  <c r="K10" i="14"/>
  <c r="K10" i="18"/>
  <c r="K10" i="16"/>
  <c r="K10" i="12"/>
  <c r="K35" i="18"/>
  <c r="K35" i="20"/>
  <c r="K35" i="14"/>
  <c r="K35" i="16"/>
  <c r="K35" i="12"/>
  <c r="K11" i="18"/>
  <c r="K11" i="20"/>
  <c r="K11" i="14"/>
  <c r="K11" i="16"/>
  <c r="K11" i="12"/>
  <c r="K18" i="20"/>
  <c r="K18" i="14"/>
  <c r="K18" i="18"/>
  <c r="K18" i="16"/>
  <c r="K18" i="12"/>
  <c r="K39" i="18"/>
  <c r="K39" i="20"/>
  <c r="K39" i="12"/>
  <c r="K39" i="14"/>
  <c r="K39" i="16"/>
  <c r="K24" i="17"/>
  <c r="K24" i="15"/>
  <c r="K24" i="19"/>
  <c r="K24" i="13"/>
  <c r="K24" i="21"/>
  <c r="K31" i="19"/>
  <c r="K31" i="15"/>
  <c r="K31" i="21"/>
  <c r="K31" i="17"/>
  <c r="K31" i="13"/>
  <c r="K32" i="17"/>
  <c r="K32" i="15"/>
  <c r="K32" i="19"/>
  <c r="K32" i="13"/>
  <c r="K32" i="21"/>
  <c r="K19" i="19"/>
  <c r="K19" i="13"/>
  <c r="K19" i="21"/>
  <c r="K19" i="15"/>
  <c r="K19" i="17"/>
  <c r="K38" i="21"/>
  <c r="K38" i="17"/>
  <c r="K38" i="15"/>
  <c r="K38" i="13"/>
  <c r="K38" i="19"/>
  <c r="K41" i="21"/>
  <c r="K41" i="13"/>
  <c r="K41" i="17"/>
  <c r="K41" i="15"/>
  <c r="K41" i="19"/>
  <c r="K6" i="15"/>
  <c r="K6" i="21"/>
  <c r="K6" i="17"/>
  <c r="K6" i="13"/>
  <c r="K6" i="19"/>
  <c r="K40" i="17"/>
  <c r="K40" i="13"/>
  <c r="K40" i="15"/>
  <c r="K40" i="19"/>
  <c r="K40" i="21"/>
  <c r="K27" i="19"/>
  <c r="K27" i="13"/>
  <c r="K27" i="21"/>
  <c r="K27" i="15"/>
  <c r="K27" i="17"/>
  <c r="K3" i="19"/>
  <c r="O3" i="19" s="1"/>
  <c r="K3" i="17"/>
  <c r="O3" i="17" s="1"/>
  <c r="K3" i="13"/>
  <c r="O3" i="13" s="1"/>
  <c r="Q3" i="13" s="1"/>
  <c r="S3" i="13" s="1"/>
  <c r="M3" i="23" s="1"/>
  <c r="K3" i="21"/>
  <c r="O3" i="21" s="1"/>
  <c r="Q3" i="21" s="1"/>
  <c r="S3" i="21" s="1"/>
  <c r="K3" i="15"/>
  <c r="O3" i="15" s="1"/>
  <c r="P3" i="15" s="1"/>
  <c r="R3" i="15" s="1"/>
  <c r="L4" i="15" s="1"/>
  <c r="N4" i="15" s="1"/>
  <c r="K16" i="17"/>
  <c r="K16" i="15"/>
  <c r="K16" i="19"/>
  <c r="K16" i="13"/>
  <c r="K16" i="21"/>
  <c r="K18" i="13"/>
  <c r="K18" i="21"/>
  <c r="K18" i="15"/>
  <c r="K18" i="17"/>
  <c r="K18" i="19"/>
  <c r="K21" i="21"/>
  <c r="K21" i="17"/>
  <c r="K21" i="19"/>
  <c r="K21" i="13"/>
  <c r="K21" i="15"/>
  <c r="K23" i="19"/>
  <c r="K23" i="15"/>
  <c r="K23" i="21"/>
  <c r="K23" i="17"/>
  <c r="K23" i="13"/>
  <c r="K5" i="21"/>
  <c r="K5" i="17"/>
  <c r="K5" i="19"/>
  <c r="K5" i="13"/>
  <c r="K5" i="15"/>
  <c r="K26" i="13"/>
  <c r="K26" i="21"/>
  <c r="K26" i="15"/>
  <c r="K26" i="17"/>
  <c r="K26" i="19"/>
  <c r="K4" i="17"/>
  <c r="K4" i="19"/>
  <c r="K4" i="13"/>
  <c r="K4" i="15"/>
  <c r="K4" i="21"/>
  <c r="K43" i="19"/>
  <c r="K43" i="13"/>
  <c r="K43" i="21"/>
  <c r="K43" i="15"/>
  <c r="K43" i="17"/>
  <c r="K10" i="13"/>
  <c r="K10" i="21"/>
  <c r="K10" i="15"/>
  <c r="K10" i="17"/>
  <c r="K10" i="19"/>
  <c r="K8" i="17"/>
  <c r="K8" i="15"/>
  <c r="K8" i="19"/>
  <c r="K8" i="21"/>
  <c r="K8" i="13"/>
  <c r="K33" i="21"/>
  <c r="K33" i="13"/>
  <c r="K33" i="17"/>
  <c r="K33" i="15"/>
  <c r="K33" i="19"/>
  <c r="K35" i="19"/>
  <c r="K35" i="13"/>
  <c r="K35" i="21"/>
  <c r="K35" i="15"/>
  <c r="K35" i="17"/>
  <c r="K34" i="13"/>
  <c r="K34" i="21"/>
  <c r="K34" i="15"/>
  <c r="K34" i="17"/>
  <c r="K34" i="19"/>
  <c r="K9" i="21"/>
  <c r="K9" i="13"/>
  <c r="K9" i="17"/>
  <c r="K9" i="15"/>
  <c r="K9" i="19"/>
  <c r="K29" i="21"/>
  <c r="K29" i="17"/>
  <c r="K29" i="19"/>
  <c r="K29" i="13"/>
  <c r="K29" i="15"/>
  <c r="K15" i="19"/>
  <c r="K15" i="15"/>
  <c r="K15" i="21"/>
  <c r="K15" i="17"/>
  <c r="K15" i="13"/>
  <c r="K20" i="17"/>
  <c r="K20" i="19"/>
  <c r="K20" i="13"/>
  <c r="K20" i="15"/>
  <c r="K20" i="21"/>
  <c r="K7" i="19"/>
  <c r="K7" i="15"/>
  <c r="K7" i="21"/>
  <c r="K7" i="17"/>
  <c r="K7" i="13"/>
  <c r="K39" i="19"/>
  <c r="K39" i="15"/>
  <c r="K39" i="21"/>
  <c r="K39" i="17"/>
  <c r="K39" i="13"/>
  <c r="K42" i="13"/>
  <c r="K42" i="21"/>
  <c r="K42" i="15"/>
  <c r="K42" i="17"/>
  <c r="K42" i="19"/>
  <c r="K11" i="19"/>
  <c r="K11" i="13"/>
  <c r="K11" i="21"/>
  <c r="K11" i="15"/>
  <c r="K11" i="17"/>
  <c r="K12" i="17"/>
  <c r="K12" i="19"/>
  <c r="K12" i="13"/>
  <c r="K12" i="15"/>
  <c r="K12" i="21"/>
  <c r="K17" i="21"/>
  <c r="K17" i="13"/>
  <c r="K17" i="17"/>
  <c r="K17" i="15"/>
  <c r="K17" i="19"/>
  <c r="K28" i="17"/>
  <c r="K28" i="19"/>
  <c r="K28" i="13"/>
  <c r="K28" i="15"/>
  <c r="K28" i="21"/>
  <c r="K30" i="21"/>
  <c r="K30" i="15"/>
  <c r="K30" i="17"/>
  <c r="K30" i="13"/>
  <c r="K30" i="19"/>
  <c r="K13" i="21"/>
  <c r="K13" i="17"/>
  <c r="K13" i="19"/>
  <c r="K13" i="13"/>
  <c r="K13" i="15"/>
  <c r="K14" i="21"/>
  <c r="K14" i="17"/>
  <c r="K14" i="13"/>
  <c r="K14" i="19"/>
  <c r="K14" i="15"/>
  <c r="K37" i="21"/>
  <c r="K37" i="17"/>
  <c r="K37" i="19"/>
  <c r="K37" i="13"/>
  <c r="K37" i="15"/>
  <c r="K22" i="15"/>
  <c r="K22" i="21"/>
  <c r="K22" i="17"/>
  <c r="K22" i="13"/>
  <c r="K22" i="19"/>
  <c r="K25" i="21"/>
  <c r="K25" i="13"/>
  <c r="K25" i="17"/>
  <c r="K25" i="15"/>
  <c r="K25" i="19"/>
  <c r="K36" i="17"/>
  <c r="K36" i="19"/>
  <c r="K36" i="13"/>
  <c r="K36" i="15"/>
  <c r="K36" i="21"/>
  <c r="N3" i="19"/>
  <c r="N3" i="17"/>
  <c r="N3" i="16"/>
  <c r="N3" i="14"/>
  <c r="Q3" i="8"/>
  <c r="S3" i="8" s="1"/>
  <c r="Q3" i="11" l="1"/>
  <c r="S3" i="11" s="1"/>
  <c r="Q3" i="10"/>
  <c r="S3" i="10" s="1"/>
  <c r="P3" i="4" s="1"/>
  <c r="P3" i="9"/>
  <c r="R3" i="9" s="1"/>
  <c r="L4" i="9" s="1"/>
  <c r="N4" i="9" s="1"/>
  <c r="Q3" i="7"/>
  <c r="S3" i="7" s="1"/>
  <c r="M3" i="4" s="1"/>
  <c r="O3" i="3"/>
  <c r="P3" i="3" s="1"/>
  <c r="Q3" i="18"/>
  <c r="S3" i="18" s="1"/>
  <c r="M4" i="18" s="1"/>
  <c r="F4" i="22" s="1"/>
  <c r="Q3" i="20"/>
  <c r="S3" i="20" s="1"/>
  <c r="Q3" i="22" s="1"/>
  <c r="Q3" i="15"/>
  <c r="S3" i="15" s="1"/>
  <c r="M4" i="15" s="1"/>
  <c r="P3" i="13"/>
  <c r="R3" i="13" s="1"/>
  <c r="L4" i="13" s="1"/>
  <c r="N4" i="13" s="1"/>
  <c r="P3" i="21"/>
  <c r="R3" i="21" s="1"/>
  <c r="L4" i="21" s="1"/>
  <c r="N4" i="21" s="1"/>
  <c r="Q3" i="12"/>
  <c r="S3" i="12" s="1"/>
  <c r="M4" i="12" s="1"/>
  <c r="M4" i="13"/>
  <c r="C4" i="23" s="1"/>
  <c r="M4" i="21"/>
  <c r="Q3" i="23"/>
  <c r="P3" i="19"/>
  <c r="R3" i="19" s="1"/>
  <c r="L4" i="19" s="1"/>
  <c r="Q3" i="19"/>
  <c r="S3" i="19" s="1"/>
  <c r="N4" i="18"/>
  <c r="P3" i="17"/>
  <c r="R3" i="17" s="1"/>
  <c r="L4" i="17" s="1"/>
  <c r="Q3" i="17"/>
  <c r="S3" i="17" s="1"/>
  <c r="P3" i="16"/>
  <c r="R3" i="16" s="1"/>
  <c r="L4" i="16" s="1"/>
  <c r="Q3" i="16"/>
  <c r="S3" i="16" s="1"/>
  <c r="P3" i="14"/>
  <c r="R3" i="14" s="1"/>
  <c r="L4" i="14" s="1"/>
  <c r="Q3" i="14"/>
  <c r="S3" i="14" s="1"/>
  <c r="M4" i="11"/>
  <c r="Q3" i="4"/>
  <c r="M4" i="8"/>
  <c r="N3" i="4"/>
  <c r="M4" i="9"/>
  <c r="E4" i="4" s="1"/>
  <c r="O3" i="4"/>
  <c r="M4" i="10" l="1"/>
  <c r="F4" i="4" s="1"/>
  <c r="M4" i="7"/>
  <c r="C4" i="4" s="1"/>
  <c r="N3" i="23"/>
  <c r="P3" i="22"/>
  <c r="M4" i="20"/>
  <c r="G4" i="22" s="1"/>
  <c r="M3" i="22"/>
  <c r="O4" i="18"/>
  <c r="Q4" i="18" s="1"/>
  <c r="S4" i="18" s="1"/>
  <c r="O4" i="13"/>
  <c r="Q4" i="13" s="1"/>
  <c r="S4" i="13" s="1"/>
  <c r="M4" i="23" s="1"/>
  <c r="O4" i="21"/>
  <c r="G4" i="23"/>
  <c r="M4" i="19"/>
  <c r="F4" i="23" s="1"/>
  <c r="P3" i="23"/>
  <c r="M4" i="17"/>
  <c r="E4" i="23" s="1"/>
  <c r="O3" i="23"/>
  <c r="R3" i="4"/>
  <c r="U3" i="3" s="1"/>
  <c r="O4" i="9"/>
  <c r="Q4" i="9" s="1"/>
  <c r="S4" i="9" s="1"/>
  <c r="O4" i="4" s="1"/>
  <c r="O4" i="15"/>
  <c r="D4" i="23"/>
  <c r="M4" i="14"/>
  <c r="D4" i="22" s="1"/>
  <c r="N3" i="22"/>
  <c r="O4" i="12"/>
  <c r="C4" i="22"/>
  <c r="M4" i="16"/>
  <c r="E4" i="22" s="1"/>
  <c r="O3" i="22"/>
  <c r="N4" i="19"/>
  <c r="N4" i="17"/>
  <c r="N4" i="16"/>
  <c r="N4" i="14"/>
  <c r="O4" i="8"/>
  <c r="D4" i="4"/>
  <c r="O4" i="11"/>
  <c r="G4" i="4"/>
  <c r="O4" i="10" l="1"/>
  <c r="Q4" i="10" s="1"/>
  <c r="S4" i="10" s="1"/>
  <c r="P4" i="4" s="1"/>
  <c r="O4" i="7"/>
  <c r="P4" i="7" s="1"/>
  <c r="R4" i="7" s="1"/>
  <c r="L5" i="7" s="1"/>
  <c r="N5" i="7" s="1"/>
  <c r="O4" i="20"/>
  <c r="P4" i="20" s="1"/>
  <c r="R4" i="20" s="1"/>
  <c r="L5" i="20" s="1"/>
  <c r="N5" i="20" s="1"/>
  <c r="P4" i="18"/>
  <c r="R4" i="18" s="1"/>
  <c r="L5" i="18" s="1"/>
  <c r="N5" i="18" s="1"/>
  <c r="M5" i="13"/>
  <c r="C5" i="23" s="1"/>
  <c r="P4" i="13"/>
  <c r="R4" i="13" s="1"/>
  <c r="L5" i="13" s="1"/>
  <c r="N5" i="13" s="1"/>
  <c r="O4" i="14"/>
  <c r="P4" i="14" s="1"/>
  <c r="R4" i="14" s="1"/>
  <c r="L5" i="14" s="1"/>
  <c r="O4" i="16"/>
  <c r="P4" i="16" s="1"/>
  <c r="R4" i="16" s="1"/>
  <c r="L5" i="16" s="1"/>
  <c r="N5" i="16" s="1"/>
  <c r="O4" i="19"/>
  <c r="Q4" i="19" s="1"/>
  <c r="S4" i="19" s="1"/>
  <c r="O4" i="17"/>
  <c r="P4" i="17" s="1"/>
  <c r="R4" i="17" s="1"/>
  <c r="L5" i="17" s="1"/>
  <c r="N5" i="17" s="1"/>
  <c r="H4" i="22"/>
  <c r="M4" i="3" s="1"/>
  <c r="AE4" i="3" s="1"/>
  <c r="H4" i="23"/>
  <c r="N4" i="3" s="1"/>
  <c r="AF4" i="3" s="1"/>
  <c r="P4" i="21"/>
  <c r="R4" i="21" s="1"/>
  <c r="L5" i="21" s="1"/>
  <c r="N5" i="21" s="1"/>
  <c r="Q4" i="21"/>
  <c r="S4" i="21" s="1"/>
  <c r="R3" i="23"/>
  <c r="W3" i="3" s="1"/>
  <c r="M5" i="18"/>
  <c r="F5" i="22" s="1"/>
  <c r="P4" i="22"/>
  <c r="P4" i="9"/>
  <c r="R4" i="9" s="1"/>
  <c r="L5" i="9" s="1"/>
  <c r="N5" i="9" s="1"/>
  <c r="M5" i="9"/>
  <c r="O5" i="9" s="1"/>
  <c r="P4" i="15"/>
  <c r="R4" i="15" s="1"/>
  <c r="L5" i="15" s="1"/>
  <c r="N5" i="15" s="1"/>
  <c r="Q4" i="15"/>
  <c r="S4" i="15" s="1"/>
  <c r="R3" i="22"/>
  <c r="V3" i="3" s="1"/>
  <c r="H4" i="4"/>
  <c r="L4" i="3" s="1"/>
  <c r="AD4" i="3" s="1"/>
  <c r="P4" i="12"/>
  <c r="R4" i="12" s="1"/>
  <c r="L5" i="12" s="1"/>
  <c r="N5" i="12" s="1"/>
  <c r="Q4" i="12"/>
  <c r="S4" i="12" s="1"/>
  <c r="P4" i="11"/>
  <c r="R4" i="11" s="1"/>
  <c r="L5" i="11" s="1"/>
  <c r="N5" i="11" s="1"/>
  <c r="Q4" i="11"/>
  <c r="S4" i="11" s="1"/>
  <c r="Q4" i="8"/>
  <c r="S4" i="8" s="1"/>
  <c r="P4" i="8"/>
  <c r="R4" i="8" s="1"/>
  <c r="L5" i="8" s="1"/>
  <c r="N5" i="8" s="1"/>
  <c r="P4" i="10" l="1"/>
  <c r="R4" i="10" s="1"/>
  <c r="L5" i="10" s="1"/>
  <c r="N5" i="10" s="1"/>
  <c r="M5" i="10"/>
  <c r="F5" i="4" s="1"/>
  <c r="Q4" i="20"/>
  <c r="S4" i="20" s="1"/>
  <c r="M5" i="20" s="1"/>
  <c r="O5" i="13"/>
  <c r="Q5" i="13" s="1"/>
  <c r="S5" i="13" s="1"/>
  <c r="M6" i="13" s="1"/>
  <c r="Q4" i="7"/>
  <c r="S4" i="7" s="1"/>
  <c r="M4" i="4" s="1"/>
  <c r="Q4" i="14"/>
  <c r="S4" i="14" s="1"/>
  <c r="M5" i="14" s="1"/>
  <c r="P4" i="19"/>
  <c r="R4" i="19" s="1"/>
  <c r="L5" i="19" s="1"/>
  <c r="N5" i="19" s="1"/>
  <c r="Q4" i="16"/>
  <c r="S4" i="16" s="1"/>
  <c r="O4" i="22" s="1"/>
  <c r="Q4" i="17"/>
  <c r="S4" i="17" s="1"/>
  <c r="M5" i="17" s="1"/>
  <c r="E5" i="23" s="1"/>
  <c r="O5" i="18"/>
  <c r="Q5" i="18" s="1"/>
  <c r="S5" i="18" s="1"/>
  <c r="M6" i="18" s="1"/>
  <c r="O4" i="3"/>
  <c r="P4" i="3" s="1"/>
  <c r="X3" i="3"/>
  <c r="M5" i="21"/>
  <c r="Q4" i="23"/>
  <c r="M5" i="19"/>
  <c r="F5" i="23" s="1"/>
  <c r="P4" i="23"/>
  <c r="E5" i="4"/>
  <c r="M5" i="15"/>
  <c r="N4" i="23"/>
  <c r="M5" i="12"/>
  <c r="M4" i="22"/>
  <c r="N5" i="14"/>
  <c r="P5" i="9"/>
  <c r="R5" i="9" s="1"/>
  <c r="L6" i="9" s="1"/>
  <c r="N6" i="9" s="1"/>
  <c r="M5" i="8"/>
  <c r="N4" i="4"/>
  <c r="M5" i="11"/>
  <c r="Q4" i="4"/>
  <c r="Q5" i="9"/>
  <c r="S5" i="9" s="1"/>
  <c r="P5" i="13" l="1"/>
  <c r="R5" i="13" s="1"/>
  <c r="L6" i="13" s="1"/>
  <c r="N6" i="13" s="1"/>
  <c r="O5" i="10"/>
  <c r="Q5" i="10" s="1"/>
  <c r="S5" i="10" s="1"/>
  <c r="P5" i="4" s="1"/>
  <c r="O4" i="23"/>
  <c r="R4" i="23" s="1"/>
  <c r="W4" i="3" s="1"/>
  <c r="Q4" i="22"/>
  <c r="M5" i="7"/>
  <c r="O5" i="7" s="1"/>
  <c r="N4" i="22"/>
  <c r="M5" i="16"/>
  <c r="E5" i="22" s="1"/>
  <c r="M5" i="23"/>
  <c r="P5" i="22"/>
  <c r="P5" i="18"/>
  <c r="R5" i="18" s="1"/>
  <c r="L6" i="18" s="1"/>
  <c r="N6" i="18" s="1"/>
  <c r="F6" i="22"/>
  <c r="O6" i="18"/>
  <c r="O5" i="19"/>
  <c r="Q5" i="19" s="1"/>
  <c r="S5" i="19" s="1"/>
  <c r="P5" i="23" s="1"/>
  <c r="O5" i="17"/>
  <c r="Q5" i="17" s="1"/>
  <c r="S5" i="17" s="1"/>
  <c r="M6" i="17" s="1"/>
  <c r="E6" i="23" s="1"/>
  <c r="G5" i="23"/>
  <c r="O5" i="21"/>
  <c r="G5" i="22"/>
  <c r="O5" i="20"/>
  <c r="D5" i="23"/>
  <c r="O5" i="15"/>
  <c r="O5" i="14"/>
  <c r="P5" i="14" s="1"/>
  <c r="R5" i="14" s="1"/>
  <c r="L6" i="14" s="1"/>
  <c r="N6" i="14" s="1"/>
  <c r="D5" i="22"/>
  <c r="O6" i="13"/>
  <c r="C6" i="23"/>
  <c r="O5" i="12"/>
  <c r="C5" i="22"/>
  <c r="R4" i="4"/>
  <c r="U4" i="3" s="1"/>
  <c r="O5" i="8"/>
  <c r="D5" i="4"/>
  <c r="O5" i="11"/>
  <c r="G5" i="4"/>
  <c r="M6" i="9"/>
  <c r="E6" i="4" s="1"/>
  <c r="O5" i="4"/>
  <c r="P5" i="10" l="1"/>
  <c r="R5" i="10" s="1"/>
  <c r="L6" i="10" s="1"/>
  <c r="N6" i="10" s="1"/>
  <c r="P6" i="13"/>
  <c r="R6" i="13" s="1"/>
  <c r="L7" i="13" s="1"/>
  <c r="N7" i="13" s="1"/>
  <c r="R4" i="22"/>
  <c r="V4" i="3" s="1"/>
  <c r="X4" i="3" s="1"/>
  <c r="C5" i="4"/>
  <c r="H5" i="4" s="1"/>
  <c r="L5" i="3" s="1"/>
  <c r="AD5" i="3" s="1"/>
  <c r="M6" i="10"/>
  <c r="O6" i="10" s="1"/>
  <c r="M6" i="19"/>
  <c r="F6" i="23" s="1"/>
  <c r="P5" i="19"/>
  <c r="R5" i="19" s="1"/>
  <c r="L6" i="19" s="1"/>
  <c r="N6" i="19" s="1"/>
  <c r="O5" i="16"/>
  <c r="Q5" i="16" s="1"/>
  <c r="S5" i="16" s="1"/>
  <c r="M6" i="16" s="1"/>
  <c r="E6" i="22" s="1"/>
  <c r="P6" i="18"/>
  <c r="R6" i="18" s="1"/>
  <c r="L7" i="18" s="1"/>
  <c r="N7" i="18" s="1"/>
  <c r="P5" i="17"/>
  <c r="R5" i="17" s="1"/>
  <c r="L6" i="17" s="1"/>
  <c r="N6" i="17" s="1"/>
  <c r="O5" i="23"/>
  <c r="Q5" i="14"/>
  <c r="S5" i="14" s="1"/>
  <c r="M6" i="14" s="1"/>
  <c r="H5" i="22"/>
  <c r="M5" i="3" s="1"/>
  <c r="AE5" i="3" s="1"/>
  <c r="H5" i="23"/>
  <c r="N5" i="3" s="1"/>
  <c r="AF5" i="3" s="1"/>
  <c r="Q6" i="13"/>
  <c r="S6" i="13" s="1"/>
  <c r="M7" i="13" s="1"/>
  <c r="Q5" i="21"/>
  <c r="S5" i="21" s="1"/>
  <c r="P5" i="21"/>
  <c r="R5" i="21" s="1"/>
  <c r="L6" i="21" s="1"/>
  <c r="N6" i="21" s="1"/>
  <c r="Q5" i="20"/>
  <c r="S5" i="20" s="1"/>
  <c r="P5" i="20"/>
  <c r="R5" i="20" s="1"/>
  <c r="L6" i="20" s="1"/>
  <c r="N6" i="20" s="1"/>
  <c r="O6" i="17"/>
  <c r="Q5" i="15"/>
  <c r="S5" i="15" s="1"/>
  <c r="P5" i="15"/>
  <c r="R5" i="15" s="1"/>
  <c r="L6" i="15" s="1"/>
  <c r="N6" i="15" s="1"/>
  <c r="Q5" i="12"/>
  <c r="S5" i="12" s="1"/>
  <c r="P5" i="12"/>
  <c r="R5" i="12" s="1"/>
  <c r="L6" i="12" s="1"/>
  <c r="N6" i="12" s="1"/>
  <c r="Q6" i="18"/>
  <c r="S6" i="18" s="1"/>
  <c r="O6" i="9"/>
  <c r="Q6" i="9" s="1"/>
  <c r="S6" i="9" s="1"/>
  <c r="O6" i="4" s="1"/>
  <c r="Q5" i="11"/>
  <c r="S5" i="11" s="1"/>
  <c r="P5" i="11"/>
  <c r="R5" i="11" s="1"/>
  <c r="L6" i="11" s="1"/>
  <c r="N6" i="11" s="1"/>
  <c r="Q5" i="8"/>
  <c r="S5" i="8" s="1"/>
  <c r="P5" i="8"/>
  <c r="R5" i="8" s="1"/>
  <c r="L6" i="8" s="1"/>
  <c r="N6" i="8" s="1"/>
  <c r="Q5" i="7"/>
  <c r="S5" i="7" s="1"/>
  <c r="P5" i="7"/>
  <c r="R5" i="7" s="1"/>
  <c r="L6" i="7" s="1"/>
  <c r="N6" i="7" s="1"/>
  <c r="P6" i="10" l="1"/>
  <c r="R6" i="10" s="1"/>
  <c r="L7" i="10" s="1"/>
  <c r="N7" i="10" s="1"/>
  <c r="Q6" i="10"/>
  <c r="S6" i="10" s="1"/>
  <c r="P6" i="4" s="1"/>
  <c r="O6" i="16"/>
  <c r="O6" i="19"/>
  <c r="P6" i="19" s="1"/>
  <c r="R6" i="19" s="1"/>
  <c r="L7" i="19" s="1"/>
  <c r="N7" i="19" s="1"/>
  <c r="Q6" i="17"/>
  <c r="S6" i="17" s="1"/>
  <c r="M7" i="17" s="1"/>
  <c r="F6" i="4"/>
  <c r="O5" i="22"/>
  <c r="P5" i="16"/>
  <c r="R5" i="16" s="1"/>
  <c r="L6" i="16" s="1"/>
  <c r="N6" i="16" s="1"/>
  <c r="D6" i="22"/>
  <c r="O6" i="14"/>
  <c r="Q6" i="14" s="1"/>
  <c r="S6" i="14" s="1"/>
  <c r="M7" i="14" s="1"/>
  <c r="N5" i="22"/>
  <c r="M6" i="23"/>
  <c r="P6" i="17"/>
  <c r="R6" i="17" s="1"/>
  <c r="L7" i="17" s="1"/>
  <c r="N7" i="17" s="1"/>
  <c r="M6" i="21"/>
  <c r="Q5" i="23"/>
  <c r="M6" i="20"/>
  <c r="Q5" i="22"/>
  <c r="M7" i="18"/>
  <c r="F7" i="22" s="1"/>
  <c r="P6" i="22"/>
  <c r="M6" i="15"/>
  <c r="N5" i="23"/>
  <c r="O7" i="13"/>
  <c r="C7" i="23"/>
  <c r="M6" i="12"/>
  <c r="M5" i="22"/>
  <c r="Q6" i="19"/>
  <c r="S6" i="19" s="1"/>
  <c r="O5" i="3"/>
  <c r="P5" i="3" s="1"/>
  <c r="P6" i="9"/>
  <c r="R6" i="9" s="1"/>
  <c r="L7" i="9" s="1"/>
  <c r="N7" i="9" s="1"/>
  <c r="M7" i="9"/>
  <c r="E7" i="4" s="1"/>
  <c r="M6" i="11"/>
  <c r="Q5" i="4"/>
  <c r="M6" i="7"/>
  <c r="M5" i="4"/>
  <c r="M6" i="8"/>
  <c r="N5" i="4"/>
  <c r="O6" i="23" l="1"/>
  <c r="M7" i="10"/>
  <c r="F7" i="4" s="1"/>
  <c r="Q6" i="16"/>
  <c r="S6" i="16" s="1"/>
  <c r="M7" i="16" s="1"/>
  <c r="E7" i="22" s="1"/>
  <c r="P6" i="16"/>
  <c r="R6" i="16" s="1"/>
  <c r="L7" i="16" s="1"/>
  <c r="N7" i="16" s="1"/>
  <c r="P6" i="14"/>
  <c r="R6" i="14" s="1"/>
  <c r="L7" i="14" s="1"/>
  <c r="N7" i="14" s="1"/>
  <c r="N6" i="22"/>
  <c r="D7" i="22"/>
  <c r="O7" i="14"/>
  <c r="O7" i="18"/>
  <c r="Q7" i="18" s="1"/>
  <c r="S7" i="18" s="1"/>
  <c r="M8" i="18" s="1"/>
  <c r="R5" i="22"/>
  <c r="V5" i="3" s="1"/>
  <c r="R5" i="23"/>
  <c r="W5" i="3" s="1"/>
  <c r="G6" i="23"/>
  <c r="O6" i="21"/>
  <c r="G6" i="22"/>
  <c r="O6" i="20"/>
  <c r="M7" i="19"/>
  <c r="P6" i="23"/>
  <c r="O7" i="17"/>
  <c r="E7" i="23"/>
  <c r="O6" i="15"/>
  <c r="D6" i="23"/>
  <c r="P7" i="13"/>
  <c r="R7" i="13" s="1"/>
  <c r="L8" i="13" s="1"/>
  <c r="N8" i="13" s="1"/>
  <c r="Q7" i="13"/>
  <c r="S7" i="13" s="1"/>
  <c r="C6" i="22"/>
  <c r="O6" i="12"/>
  <c r="O7" i="9"/>
  <c r="P7" i="9" s="1"/>
  <c r="R7" i="9" s="1"/>
  <c r="L8" i="9" s="1"/>
  <c r="N8" i="9" s="1"/>
  <c r="R5" i="4"/>
  <c r="U5" i="3" s="1"/>
  <c r="O6" i="7"/>
  <c r="C6" i="4"/>
  <c r="G6" i="4"/>
  <c r="O6" i="11"/>
  <c r="O6" i="8"/>
  <c r="D6" i="4"/>
  <c r="O7" i="16" l="1"/>
  <c r="O7" i="10"/>
  <c r="Q7" i="10" s="1"/>
  <c r="S7" i="10" s="1"/>
  <c r="O6" i="22"/>
  <c r="Q7" i="16"/>
  <c r="S7" i="16" s="1"/>
  <c r="O7" i="22" s="1"/>
  <c r="F8" i="22"/>
  <c r="O8" i="18"/>
  <c r="P7" i="18"/>
  <c r="R7" i="18" s="1"/>
  <c r="L8" i="18" s="1"/>
  <c r="N8" i="18" s="1"/>
  <c r="P7" i="22"/>
  <c r="P7" i="14"/>
  <c r="R7" i="14" s="1"/>
  <c r="L8" i="14" s="1"/>
  <c r="N8" i="14" s="1"/>
  <c r="X5" i="3"/>
  <c r="H6" i="22"/>
  <c r="M6" i="3" s="1"/>
  <c r="AE6" i="3" s="1"/>
  <c r="H6" i="23"/>
  <c r="N6" i="3" s="1"/>
  <c r="AF6" i="3" s="1"/>
  <c r="Q6" i="21"/>
  <c r="S6" i="21" s="1"/>
  <c r="P6" i="21"/>
  <c r="R6" i="21" s="1"/>
  <c r="L7" i="21" s="1"/>
  <c r="N7" i="21" s="1"/>
  <c r="Q6" i="20"/>
  <c r="S6" i="20" s="1"/>
  <c r="P6" i="20"/>
  <c r="R6" i="20" s="1"/>
  <c r="L7" i="20" s="1"/>
  <c r="N7" i="20" s="1"/>
  <c r="O7" i="19"/>
  <c r="F7" i="23"/>
  <c r="Q7" i="17"/>
  <c r="S7" i="17" s="1"/>
  <c r="P7" i="17"/>
  <c r="R7" i="17" s="1"/>
  <c r="L8" i="17" s="1"/>
  <c r="N8" i="17" s="1"/>
  <c r="P7" i="16"/>
  <c r="R7" i="16" s="1"/>
  <c r="L8" i="16" s="1"/>
  <c r="N8" i="16" s="1"/>
  <c r="Q6" i="15"/>
  <c r="S6" i="15" s="1"/>
  <c r="P6" i="15"/>
  <c r="R6" i="15" s="1"/>
  <c r="L7" i="15" s="1"/>
  <c r="N7" i="15" s="1"/>
  <c r="M8" i="13"/>
  <c r="M7" i="23"/>
  <c r="Q6" i="12"/>
  <c r="S6" i="12" s="1"/>
  <c r="P6" i="12"/>
  <c r="R6" i="12" s="1"/>
  <c r="L7" i="12" s="1"/>
  <c r="N7" i="12" s="1"/>
  <c r="Q7" i="14"/>
  <c r="S7" i="14" s="1"/>
  <c r="Q7" i="9"/>
  <c r="S7" i="9" s="1"/>
  <c r="Q6" i="11"/>
  <c r="S6" i="11" s="1"/>
  <c r="P6" i="11"/>
  <c r="R6" i="11" s="1"/>
  <c r="L7" i="11" s="1"/>
  <c r="N7" i="11" s="1"/>
  <c r="Q6" i="8"/>
  <c r="S6" i="8" s="1"/>
  <c r="P6" i="8"/>
  <c r="R6" i="8" s="1"/>
  <c r="L7" i="8" s="1"/>
  <c r="N7" i="8" s="1"/>
  <c r="H6" i="4"/>
  <c r="L6" i="3" s="1"/>
  <c r="AD6" i="3" s="1"/>
  <c r="Q6" i="7"/>
  <c r="S6" i="7" s="1"/>
  <c r="P6" i="7"/>
  <c r="R6" i="7" s="1"/>
  <c r="L7" i="7" s="1"/>
  <c r="N7" i="7" s="1"/>
  <c r="M8" i="16" l="1"/>
  <c r="P7" i="10"/>
  <c r="R7" i="10" s="1"/>
  <c r="L8" i="10" s="1"/>
  <c r="N8" i="10" s="1"/>
  <c r="P8" i="18"/>
  <c r="R8" i="18" s="1"/>
  <c r="L9" i="18" s="1"/>
  <c r="N9" i="18" s="1"/>
  <c r="M7" i="21"/>
  <c r="Q6" i="23"/>
  <c r="M7" i="20"/>
  <c r="Q6" i="22"/>
  <c r="Q7" i="19"/>
  <c r="S7" i="19" s="1"/>
  <c r="P7" i="19"/>
  <c r="R7" i="19" s="1"/>
  <c r="L8" i="19" s="1"/>
  <c r="N8" i="19" s="1"/>
  <c r="M8" i="17"/>
  <c r="O7" i="23"/>
  <c r="M7" i="15"/>
  <c r="N6" i="23"/>
  <c r="M8" i="14"/>
  <c r="N7" i="22"/>
  <c r="C8" i="23"/>
  <c r="O8" i="13"/>
  <c r="M7" i="12"/>
  <c r="M6" i="22"/>
  <c r="E8" i="22"/>
  <c r="O8" i="16"/>
  <c r="P8" i="16" s="1"/>
  <c r="R8" i="16" s="1"/>
  <c r="L9" i="16" s="1"/>
  <c r="N9" i="16" s="1"/>
  <c r="Q8" i="18"/>
  <c r="S8" i="18" s="1"/>
  <c r="M8" i="9"/>
  <c r="O7" i="4"/>
  <c r="P7" i="4"/>
  <c r="M8" i="10"/>
  <c r="M7" i="7"/>
  <c r="M6" i="4"/>
  <c r="O6" i="3"/>
  <c r="P6" i="3" s="1"/>
  <c r="M7" i="8"/>
  <c r="N6" i="4"/>
  <c r="M7" i="11"/>
  <c r="Q6" i="4"/>
  <c r="R6" i="22" l="1"/>
  <c r="V6" i="3" s="1"/>
  <c r="R6" i="23"/>
  <c r="W6" i="3" s="1"/>
  <c r="O7" i="21"/>
  <c r="G7" i="23"/>
  <c r="G7" i="22"/>
  <c r="O7" i="20"/>
  <c r="M8" i="19"/>
  <c r="P7" i="23"/>
  <c r="M9" i="18"/>
  <c r="P8" i="22"/>
  <c r="O8" i="17"/>
  <c r="E8" i="23"/>
  <c r="O7" i="15"/>
  <c r="D7" i="23"/>
  <c r="O8" i="14"/>
  <c r="D8" i="22"/>
  <c r="Q8" i="13"/>
  <c r="S8" i="13" s="1"/>
  <c r="P8" i="13"/>
  <c r="R8" i="13" s="1"/>
  <c r="L9" i="13" s="1"/>
  <c r="N9" i="13" s="1"/>
  <c r="C7" i="22"/>
  <c r="O7" i="12"/>
  <c r="Q8" i="16"/>
  <c r="S8" i="16" s="1"/>
  <c r="E8" i="4"/>
  <c r="O8" i="9"/>
  <c r="F8" i="4"/>
  <c r="O8" i="10"/>
  <c r="G7" i="4"/>
  <c r="O7" i="11"/>
  <c r="R6" i="4"/>
  <c r="U6" i="3" s="1"/>
  <c r="O7" i="7"/>
  <c r="C7" i="4"/>
  <c r="D7" i="4"/>
  <c r="O7" i="8"/>
  <c r="X6" i="3" l="1"/>
  <c r="H7" i="22"/>
  <c r="M7" i="3" s="1"/>
  <c r="AE7" i="3" s="1"/>
  <c r="H7" i="23"/>
  <c r="N7" i="3" s="1"/>
  <c r="AF7" i="3" s="1"/>
  <c r="Q7" i="21"/>
  <c r="S7" i="21" s="1"/>
  <c r="P7" i="21"/>
  <c r="R7" i="21" s="1"/>
  <c r="L8" i="21" s="1"/>
  <c r="N8" i="21" s="1"/>
  <c r="Q7" i="20"/>
  <c r="S7" i="20" s="1"/>
  <c r="P7" i="20"/>
  <c r="R7" i="20" s="1"/>
  <c r="L8" i="20" s="1"/>
  <c r="N8" i="20" s="1"/>
  <c r="F8" i="23"/>
  <c r="O8" i="19"/>
  <c r="O9" i="18"/>
  <c r="F9" i="22"/>
  <c r="Q8" i="17"/>
  <c r="S8" i="17" s="1"/>
  <c r="P8" i="17"/>
  <c r="R8" i="17" s="1"/>
  <c r="L9" i="17" s="1"/>
  <c r="N9" i="17" s="1"/>
  <c r="Q7" i="15"/>
  <c r="S7" i="15" s="1"/>
  <c r="P7" i="15"/>
  <c r="R7" i="15" s="1"/>
  <c r="L8" i="15" s="1"/>
  <c r="N8" i="15" s="1"/>
  <c r="P8" i="14"/>
  <c r="R8" i="14" s="1"/>
  <c r="L9" i="14" s="1"/>
  <c r="N9" i="14" s="1"/>
  <c r="Q8" i="14"/>
  <c r="S8" i="14" s="1"/>
  <c r="M9" i="13"/>
  <c r="M8" i="23"/>
  <c r="Q7" i="12"/>
  <c r="S7" i="12" s="1"/>
  <c r="P7" i="12"/>
  <c r="R7" i="12" s="1"/>
  <c r="L8" i="12" s="1"/>
  <c r="N8" i="12" s="1"/>
  <c r="M9" i="16"/>
  <c r="O8" i="22"/>
  <c r="P8" i="9"/>
  <c r="R8" i="9" s="1"/>
  <c r="L9" i="9" s="1"/>
  <c r="N9" i="9" s="1"/>
  <c r="Q8" i="9"/>
  <c r="S8" i="9" s="1"/>
  <c r="Q8" i="10"/>
  <c r="S8" i="10" s="1"/>
  <c r="P8" i="10"/>
  <c r="R8" i="10" s="1"/>
  <c r="L9" i="10" s="1"/>
  <c r="N9" i="10" s="1"/>
  <c r="Q7" i="11"/>
  <c r="S7" i="11" s="1"/>
  <c r="P7" i="11"/>
  <c r="R7" i="11" s="1"/>
  <c r="L8" i="11" s="1"/>
  <c r="N8" i="11" s="1"/>
  <c r="H7" i="4"/>
  <c r="L7" i="3" s="1"/>
  <c r="AD7" i="3" s="1"/>
  <c r="Q7" i="7"/>
  <c r="S7" i="7" s="1"/>
  <c r="P7" i="7"/>
  <c r="R7" i="7" s="1"/>
  <c r="L8" i="7" s="1"/>
  <c r="N8" i="7" s="1"/>
  <c r="Q7" i="8"/>
  <c r="S7" i="8" s="1"/>
  <c r="P7" i="8"/>
  <c r="R7" i="8" s="1"/>
  <c r="L8" i="8" s="1"/>
  <c r="N8" i="8" s="1"/>
  <c r="M8" i="21" l="1"/>
  <c r="Q7" i="23"/>
  <c r="M8" i="20"/>
  <c r="Q7" i="22"/>
  <c r="Q8" i="19"/>
  <c r="S8" i="19" s="1"/>
  <c r="P8" i="19"/>
  <c r="R8" i="19" s="1"/>
  <c r="L9" i="19" s="1"/>
  <c r="N9" i="19" s="1"/>
  <c r="P9" i="18"/>
  <c r="R9" i="18" s="1"/>
  <c r="L10" i="18" s="1"/>
  <c r="N10" i="18" s="1"/>
  <c r="Q9" i="18"/>
  <c r="S9" i="18" s="1"/>
  <c r="M9" i="17"/>
  <c r="O8" i="23"/>
  <c r="M8" i="15"/>
  <c r="N7" i="23"/>
  <c r="M9" i="14"/>
  <c r="N8" i="22"/>
  <c r="C9" i="23"/>
  <c r="O9" i="13"/>
  <c r="M8" i="12"/>
  <c r="M7" i="22"/>
  <c r="E9" i="22"/>
  <c r="O9" i="16"/>
  <c r="M9" i="9"/>
  <c r="O8" i="4"/>
  <c r="M9" i="10"/>
  <c r="P8" i="4"/>
  <c r="M8" i="11"/>
  <c r="Q7" i="4"/>
  <c r="M8" i="8"/>
  <c r="N7" i="4"/>
  <c r="M8" i="7"/>
  <c r="M7" i="4"/>
  <c r="O7" i="3"/>
  <c r="P7" i="3" s="1"/>
  <c r="R7" i="22" l="1"/>
  <c r="V7" i="3" s="1"/>
  <c r="R7" i="23"/>
  <c r="W7" i="3" s="1"/>
  <c r="O8" i="21"/>
  <c r="G8" i="23"/>
  <c r="G8" i="22"/>
  <c r="O8" i="20"/>
  <c r="M9" i="19"/>
  <c r="P8" i="23"/>
  <c r="M10" i="18"/>
  <c r="P9" i="22"/>
  <c r="O9" i="17"/>
  <c r="E9" i="23"/>
  <c r="O8" i="15"/>
  <c r="D8" i="23"/>
  <c r="O9" i="14"/>
  <c r="D9" i="22"/>
  <c r="Q9" i="13"/>
  <c r="S9" i="13" s="1"/>
  <c r="P9" i="13"/>
  <c r="R9" i="13" s="1"/>
  <c r="L10" i="13" s="1"/>
  <c r="N10" i="13" s="1"/>
  <c r="O8" i="12"/>
  <c r="C8" i="22"/>
  <c r="Q9" i="16"/>
  <c r="S9" i="16" s="1"/>
  <c r="P9" i="16"/>
  <c r="R9" i="16" s="1"/>
  <c r="L10" i="16" s="1"/>
  <c r="N10" i="16" s="1"/>
  <c r="R7" i="4"/>
  <c r="U7" i="3" s="1"/>
  <c r="O9" i="9"/>
  <c r="E9" i="4"/>
  <c r="O9" i="10"/>
  <c r="F9" i="4"/>
  <c r="O8" i="7"/>
  <c r="C8" i="4"/>
  <c r="D8" i="4"/>
  <c r="O8" i="8"/>
  <c r="G8" i="4"/>
  <c r="O8" i="11"/>
  <c r="H8" i="23" l="1"/>
  <c r="N8" i="3" s="1"/>
  <c r="AF8" i="3" s="1"/>
  <c r="X7" i="3"/>
  <c r="H8" i="22"/>
  <c r="M8" i="3" s="1"/>
  <c r="AE8" i="3" s="1"/>
  <c r="Q8" i="21"/>
  <c r="S8" i="21" s="1"/>
  <c r="P8" i="21"/>
  <c r="R8" i="21" s="1"/>
  <c r="L9" i="21" s="1"/>
  <c r="N9" i="21" s="1"/>
  <c r="Q8" i="20"/>
  <c r="S8" i="20" s="1"/>
  <c r="P8" i="20"/>
  <c r="R8" i="20" s="1"/>
  <c r="L9" i="20" s="1"/>
  <c r="N9" i="20" s="1"/>
  <c r="F9" i="23"/>
  <c r="O9" i="19"/>
  <c r="F10" i="22"/>
  <c r="O10" i="18"/>
  <c r="Q9" i="17"/>
  <c r="S9" i="17" s="1"/>
  <c r="P9" i="17"/>
  <c r="R9" i="17" s="1"/>
  <c r="L10" i="17" s="1"/>
  <c r="N10" i="17" s="1"/>
  <c r="Q8" i="15"/>
  <c r="S8" i="15" s="1"/>
  <c r="P8" i="15"/>
  <c r="R8" i="15" s="1"/>
  <c r="L9" i="15" s="1"/>
  <c r="N9" i="15" s="1"/>
  <c r="Q9" i="14"/>
  <c r="S9" i="14" s="1"/>
  <c r="P9" i="14"/>
  <c r="R9" i="14" s="1"/>
  <c r="L10" i="14" s="1"/>
  <c r="N10" i="14" s="1"/>
  <c r="M10" i="13"/>
  <c r="M9" i="23"/>
  <c r="Q8" i="12"/>
  <c r="S8" i="12" s="1"/>
  <c r="P8" i="12"/>
  <c r="R8" i="12" s="1"/>
  <c r="L9" i="12" s="1"/>
  <c r="N9" i="12" s="1"/>
  <c r="M10" i="16"/>
  <c r="O9" i="22"/>
  <c r="P9" i="9"/>
  <c r="R9" i="9" s="1"/>
  <c r="L10" i="9" s="1"/>
  <c r="N10" i="9" s="1"/>
  <c r="Q9" i="9"/>
  <c r="S9" i="9" s="1"/>
  <c r="H8" i="4"/>
  <c r="L8" i="3" s="1"/>
  <c r="AD8" i="3" s="1"/>
  <c r="P9" i="10"/>
  <c r="R9" i="10" s="1"/>
  <c r="L10" i="10" s="1"/>
  <c r="N10" i="10" s="1"/>
  <c r="Q9" i="10"/>
  <c r="S9" i="10" s="1"/>
  <c r="Q8" i="8"/>
  <c r="S8" i="8" s="1"/>
  <c r="P8" i="8"/>
  <c r="R8" i="8" s="1"/>
  <c r="L9" i="8" s="1"/>
  <c r="N9" i="8" s="1"/>
  <c r="Q8" i="7"/>
  <c r="S8" i="7" s="1"/>
  <c r="P8" i="7"/>
  <c r="R8" i="7" s="1"/>
  <c r="L9" i="7" s="1"/>
  <c r="N9" i="7" s="1"/>
  <c r="Q8" i="11"/>
  <c r="S8" i="11" s="1"/>
  <c r="P8" i="11"/>
  <c r="R8" i="11" s="1"/>
  <c r="L9" i="11" s="1"/>
  <c r="N9" i="11" s="1"/>
  <c r="O8" i="3" l="1"/>
  <c r="P8" i="3" s="1"/>
  <c r="M9" i="21"/>
  <c r="Q8" i="23"/>
  <c r="M9" i="20"/>
  <c r="Q8" i="22"/>
  <c r="Q9" i="19"/>
  <c r="S9" i="19" s="1"/>
  <c r="P9" i="19"/>
  <c r="R9" i="19" s="1"/>
  <c r="L10" i="19" s="1"/>
  <c r="N10" i="19" s="1"/>
  <c r="Q10" i="18"/>
  <c r="S10" i="18" s="1"/>
  <c r="P10" i="18"/>
  <c r="R10" i="18" s="1"/>
  <c r="L11" i="18" s="1"/>
  <c r="N11" i="18" s="1"/>
  <c r="M10" i="17"/>
  <c r="O9" i="23"/>
  <c r="M9" i="15"/>
  <c r="N8" i="23"/>
  <c r="M10" i="14"/>
  <c r="N9" i="22"/>
  <c r="O10" i="13"/>
  <c r="C10" i="23"/>
  <c r="M9" i="12"/>
  <c r="M8" i="22"/>
  <c r="E10" i="22"/>
  <c r="O10" i="16"/>
  <c r="O9" i="4"/>
  <c r="M10" i="9"/>
  <c r="M10" i="10"/>
  <c r="P9" i="4"/>
  <c r="M9" i="7"/>
  <c r="M8" i="4"/>
  <c r="M9" i="11"/>
  <c r="Q8" i="4"/>
  <c r="M9" i="8"/>
  <c r="N8" i="4"/>
  <c r="R8" i="23" l="1"/>
  <c r="W8" i="3" s="1"/>
  <c r="G9" i="23"/>
  <c r="O9" i="21"/>
  <c r="G9" i="22"/>
  <c r="O9" i="20"/>
  <c r="R8" i="22"/>
  <c r="V8" i="3" s="1"/>
  <c r="M10" i="19"/>
  <c r="P9" i="23"/>
  <c r="M11" i="18"/>
  <c r="P10" i="22"/>
  <c r="E10" i="23"/>
  <c r="O10" i="17"/>
  <c r="D9" i="23"/>
  <c r="O9" i="15"/>
  <c r="D10" i="22"/>
  <c r="O10" i="14"/>
  <c r="Q10" i="13"/>
  <c r="S10" i="13" s="1"/>
  <c r="P10" i="13"/>
  <c r="R10" i="13" s="1"/>
  <c r="L11" i="13" s="1"/>
  <c r="N11" i="13" s="1"/>
  <c r="O9" i="12"/>
  <c r="C9" i="22"/>
  <c r="H9" i="22" s="1"/>
  <c r="M9" i="3" s="1"/>
  <c r="AE9" i="3" s="1"/>
  <c r="Q10" i="16"/>
  <c r="S10" i="16" s="1"/>
  <c r="P10" i="16"/>
  <c r="R10" i="16" s="1"/>
  <c r="L11" i="16" s="1"/>
  <c r="N11" i="16" s="1"/>
  <c r="O10" i="9"/>
  <c r="E10" i="4"/>
  <c r="O10" i="10"/>
  <c r="F10" i="4"/>
  <c r="G9" i="4"/>
  <c r="O9" i="11"/>
  <c r="O9" i="8"/>
  <c r="D9" i="4"/>
  <c r="R8" i="4"/>
  <c r="U8" i="3" s="1"/>
  <c r="O9" i="7"/>
  <c r="C9" i="4"/>
  <c r="X8" i="3" l="1"/>
  <c r="H9" i="23"/>
  <c r="N9" i="3" s="1"/>
  <c r="AF9" i="3" s="1"/>
  <c r="Q9" i="21"/>
  <c r="S9" i="21" s="1"/>
  <c r="P9" i="21"/>
  <c r="R9" i="21" s="1"/>
  <c r="L10" i="21" s="1"/>
  <c r="N10" i="21" s="1"/>
  <c r="Q9" i="20"/>
  <c r="S9" i="20" s="1"/>
  <c r="M10" i="20" s="1"/>
  <c r="P9" i="20"/>
  <c r="R9" i="20" s="1"/>
  <c r="L10" i="20" s="1"/>
  <c r="N10" i="20" s="1"/>
  <c r="F10" i="23"/>
  <c r="O10" i="19"/>
  <c r="F11" i="22"/>
  <c r="O11" i="18"/>
  <c r="Q10" i="17"/>
  <c r="S10" i="17" s="1"/>
  <c r="P10" i="17"/>
  <c r="R10" i="17" s="1"/>
  <c r="L11" i="17" s="1"/>
  <c r="N11" i="17" s="1"/>
  <c r="Q9" i="15"/>
  <c r="S9" i="15" s="1"/>
  <c r="P9" i="15"/>
  <c r="R9" i="15" s="1"/>
  <c r="L10" i="15" s="1"/>
  <c r="N10" i="15" s="1"/>
  <c r="Q10" i="14"/>
  <c r="S10" i="14" s="1"/>
  <c r="P10" i="14"/>
  <c r="R10" i="14" s="1"/>
  <c r="L11" i="14" s="1"/>
  <c r="N11" i="14" s="1"/>
  <c r="M11" i="13"/>
  <c r="M10" i="23"/>
  <c r="Q9" i="12"/>
  <c r="S9" i="12" s="1"/>
  <c r="P9" i="12"/>
  <c r="R9" i="12" s="1"/>
  <c r="L10" i="12" s="1"/>
  <c r="N10" i="12" s="1"/>
  <c r="M11" i="16"/>
  <c r="O10" i="22"/>
  <c r="Q10" i="9"/>
  <c r="S10" i="9" s="1"/>
  <c r="P10" i="9"/>
  <c r="R10" i="9" s="1"/>
  <c r="L11" i="9" s="1"/>
  <c r="N11" i="9" s="1"/>
  <c r="H9" i="4"/>
  <c r="L9" i="3" s="1"/>
  <c r="AD9" i="3" s="1"/>
  <c r="P10" i="10"/>
  <c r="R10" i="10" s="1"/>
  <c r="L11" i="10" s="1"/>
  <c r="N11" i="10" s="1"/>
  <c r="Q10" i="10"/>
  <c r="S10" i="10" s="1"/>
  <c r="Q9" i="11"/>
  <c r="S9" i="11" s="1"/>
  <c r="P9" i="11"/>
  <c r="R9" i="11" s="1"/>
  <c r="L10" i="11" s="1"/>
  <c r="N10" i="11" s="1"/>
  <c r="Q9" i="7"/>
  <c r="S9" i="7" s="1"/>
  <c r="P9" i="7"/>
  <c r="R9" i="7" s="1"/>
  <c r="L10" i="7" s="1"/>
  <c r="N10" i="7" s="1"/>
  <c r="Q9" i="8"/>
  <c r="S9" i="8" s="1"/>
  <c r="P9" i="8"/>
  <c r="R9" i="8" s="1"/>
  <c r="L10" i="8" s="1"/>
  <c r="N10" i="8" s="1"/>
  <c r="O9" i="3" l="1"/>
  <c r="P9" i="3" s="1"/>
  <c r="M10" i="21"/>
  <c r="Q9" i="23"/>
  <c r="Q9" i="22"/>
  <c r="Q10" i="19"/>
  <c r="S10" i="19" s="1"/>
  <c r="P10" i="19"/>
  <c r="R10" i="19" s="1"/>
  <c r="L11" i="19" s="1"/>
  <c r="N11" i="19" s="1"/>
  <c r="Q11" i="18"/>
  <c r="S11" i="18" s="1"/>
  <c r="P11" i="18"/>
  <c r="R11" i="18" s="1"/>
  <c r="L12" i="18" s="1"/>
  <c r="N12" i="18" s="1"/>
  <c r="M11" i="17"/>
  <c r="O10" i="23"/>
  <c r="M10" i="15"/>
  <c r="N9" i="23"/>
  <c r="M11" i="14"/>
  <c r="N10" i="22"/>
  <c r="C11" i="23"/>
  <c r="O11" i="13"/>
  <c r="M10" i="12"/>
  <c r="M9" i="22"/>
  <c r="O11" i="16"/>
  <c r="E11" i="22"/>
  <c r="O10" i="4"/>
  <c r="M11" i="9"/>
  <c r="P10" i="4"/>
  <c r="M11" i="10"/>
  <c r="M10" i="8"/>
  <c r="N9" i="4"/>
  <c r="M10" i="7"/>
  <c r="M9" i="4"/>
  <c r="M10" i="11"/>
  <c r="Q9" i="4"/>
  <c r="R9" i="23" l="1"/>
  <c r="W9" i="3" s="1"/>
  <c r="G10" i="23"/>
  <c r="O10" i="21"/>
  <c r="G10" i="22"/>
  <c r="O10" i="20"/>
  <c r="R9" i="22"/>
  <c r="V9" i="3" s="1"/>
  <c r="M11" i="19"/>
  <c r="P10" i="23"/>
  <c r="M12" i="18"/>
  <c r="P11" i="22"/>
  <c r="E11" i="23"/>
  <c r="O11" i="17"/>
  <c r="D10" i="23"/>
  <c r="O10" i="15"/>
  <c r="D11" i="22"/>
  <c r="O11" i="14"/>
  <c r="Q11" i="13"/>
  <c r="S11" i="13" s="1"/>
  <c r="P11" i="13"/>
  <c r="R11" i="13" s="1"/>
  <c r="L12" i="13" s="1"/>
  <c r="N12" i="13" s="1"/>
  <c r="O10" i="12"/>
  <c r="C10" i="22"/>
  <c r="Q11" i="16"/>
  <c r="S11" i="16" s="1"/>
  <c r="P11" i="16"/>
  <c r="R11" i="16" s="1"/>
  <c r="L12" i="16" s="1"/>
  <c r="N12" i="16" s="1"/>
  <c r="E11" i="4"/>
  <c r="O11" i="9"/>
  <c r="O11" i="10"/>
  <c r="F11" i="4"/>
  <c r="G10" i="4"/>
  <c r="O10" i="11"/>
  <c r="R9" i="4"/>
  <c r="U9" i="3" s="1"/>
  <c r="C10" i="4"/>
  <c r="O10" i="7"/>
  <c r="D10" i="4"/>
  <c r="O10" i="8"/>
  <c r="H10" i="22" l="1"/>
  <c r="M10" i="3" s="1"/>
  <c r="AE10" i="3" s="1"/>
  <c r="H10" i="23"/>
  <c r="N10" i="3" s="1"/>
  <c r="AF10" i="3" s="1"/>
  <c r="X9" i="3"/>
  <c r="Q10" i="21"/>
  <c r="S10" i="21" s="1"/>
  <c r="P10" i="21"/>
  <c r="R10" i="21" s="1"/>
  <c r="L11" i="21" s="1"/>
  <c r="N11" i="21" s="1"/>
  <c r="Q10" i="20"/>
  <c r="S10" i="20" s="1"/>
  <c r="P10" i="20"/>
  <c r="R10" i="20" s="1"/>
  <c r="L11" i="20" s="1"/>
  <c r="N11" i="20" s="1"/>
  <c r="O11" i="19"/>
  <c r="F11" i="23"/>
  <c r="O12" i="18"/>
  <c r="F12" i="22"/>
  <c r="Q11" i="17"/>
  <c r="S11" i="17" s="1"/>
  <c r="P11" i="17"/>
  <c r="R11" i="17" s="1"/>
  <c r="L12" i="17" s="1"/>
  <c r="N12" i="17" s="1"/>
  <c r="Q10" i="15"/>
  <c r="S10" i="15" s="1"/>
  <c r="P10" i="15"/>
  <c r="R10" i="15" s="1"/>
  <c r="L11" i="15" s="1"/>
  <c r="N11" i="15" s="1"/>
  <c r="Q11" i="14"/>
  <c r="S11" i="14" s="1"/>
  <c r="P11" i="14"/>
  <c r="R11" i="14" s="1"/>
  <c r="L12" i="14" s="1"/>
  <c r="N12" i="14" s="1"/>
  <c r="M12" i="13"/>
  <c r="M11" i="23"/>
  <c r="Q10" i="12"/>
  <c r="S10" i="12" s="1"/>
  <c r="P10" i="12"/>
  <c r="R10" i="12" s="1"/>
  <c r="L11" i="12" s="1"/>
  <c r="N11" i="12" s="1"/>
  <c r="M12" i="16"/>
  <c r="O11" i="22"/>
  <c r="Q11" i="9"/>
  <c r="S11" i="9" s="1"/>
  <c r="P11" i="9"/>
  <c r="R11" i="9" s="1"/>
  <c r="L12" i="9" s="1"/>
  <c r="N12" i="9" s="1"/>
  <c r="H10" i="4"/>
  <c r="L10" i="3" s="1"/>
  <c r="Q11" i="10"/>
  <c r="S11" i="10" s="1"/>
  <c r="P11" i="10"/>
  <c r="R11" i="10" s="1"/>
  <c r="L12" i="10" s="1"/>
  <c r="N12" i="10" s="1"/>
  <c r="Q10" i="11"/>
  <c r="S10" i="11" s="1"/>
  <c r="P10" i="11"/>
  <c r="R10" i="11" s="1"/>
  <c r="L11" i="11" s="1"/>
  <c r="N11" i="11" s="1"/>
  <c r="Q10" i="8"/>
  <c r="S10" i="8" s="1"/>
  <c r="P10" i="8"/>
  <c r="R10" i="8" s="1"/>
  <c r="L11" i="8" s="1"/>
  <c r="N11" i="8" s="1"/>
  <c r="Q10" i="7"/>
  <c r="S10" i="7" s="1"/>
  <c r="P10" i="7"/>
  <c r="R10" i="7" s="1"/>
  <c r="L11" i="7" s="1"/>
  <c r="N11" i="7" s="1"/>
  <c r="O10" i="3" l="1"/>
  <c r="P10" i="3" s="1"/>
  <c r="AD10" i="3"/>
  <c r="M11" i="21"/>
  <c r="Q10" i="23"/>
  <c r="M11" i="20"/>
  <c r="Q10" i="22"/>
  <c r="Q11" i="19"/>
  <c r="S11" i="19" s="1"/>
  <c r="P11" i="19"/>
  <c r="R11" i="19" s="1"/>
  <c r="L12" i="19" s="1"/>
  <c r="N12" i="19" s="1"/>
  <c r="Q12" i="18"/>
  <c r="S12" i="18" s="1"/>
  <c r="P12" i="18"/>
  <c r="R12" i="18" s="1"/>
  <c r="L13" i="18" s="1"/>
  <c r="N13" i="18" s="1"/>
  <c r="M12" i="17"/>
  <c r="O11" i="23"/>
  <c r="M11" i="15"/>
  <c r="N10" i="23"/>
  <c r="M12" i="14"/>
  <c r="N11" i="22"/>
  <c r="C12" i="23"/>
  <c r="O12" i="13"/>
  <c r="M11" i="12"/>
  <c r="M10" i="22"/>
  <c r="E12" i="22"/>
  <c r="O12" i="16"/>
  <c r="O11" i="4"/>
  <c r="M12" i="9"/>
  <c r="M12" i="10"/>
  <c r="P11" i="4"/>
  <c r="M11" i="8"/>
  <c r="N10" i="4"/>
  <c r="M11" i="7"/>
  <c r="M10" i="4"/>
  <c r="M11" i="11"/>
  <c r="Q10" i="4"/>
  <c r="R10" i="23" l="1"/>
  <c r="W10" i="3" s="1"/>
  <c r="O11" i="21"/>
  <c r="G11" i="23"/>
  <c r="O11" i="20"/>
  <c r="G11" i="22"/>
  <c r="R10" i="22"/>
  <c r="V10" i="3" s="1"/>
  <c r="M12" i="19"/>
  <c r="P11" i="23"/>
  <c r="M13" i="18"/>
  <c r="P12" i="22"/>
  <c r="E12" i="23"/>
  <c r="O12" i="17"/>
  <c r="D11" i="23"/>
  <c r="O11" i="15"/>
  <c r="O12" i="14"/>
  <c r="D12" i="22"/>
  <c r="Q12" i="13"/>
  <c r="S12" i="13" s="1"/>
  <c r="P12" i="13"/>
  <c r="R12" i="13" s="1"/>
  <c r="L13" i="13" s="1"/>
  <c r="N13" i="13" s="1"/>
  <c r="O11" i="12"/>
  <c r="C11" i="22"/>
  <c r="Q12" i="16"/>
  <c r="S12" i="16" s="1"/>
  <c r="P12" i="16"/>
  <c r="R12" i="16" s="1"/>
  <c r="L13" i="16" s="1"/>
  <c r="N13" i="16" s="1"/>
  <c r="R10" i="4"/>
  <c r="U10" i="3" s="1"/>
  <c r="O12" i="9"/>
  <c r="E12" i="4"/>
  <c r="F12" i="4"/>
  <c r="O12" i="10"/>
  <c r="C11" i="4"/>
  <c r="O11" i="7"/>
  <c r="G11" i="4"/>
  <c r="O11" i="11"/>
  <c r="D11" i="4"/>
  <c r="O11" i="8"/>
  <c r="H11" i="22" l="1"/>
  <c r="M11" i="3" s="1"/>
  <c r="AE11" i="3" s="1"/>
  <c r="H11" i="23"/>
  <c r="N11" i="3" s="1"/>
  <c r="AF11" i="3" s="1"/>
  <c r="Q11" i="21"/>
  <c r="S11" i="21" s="1"/>
  <c r="P11" i="21"/>
  <c r="R11" i="21" s="1"/>
  <c r="L12" i="21" s="1"/>
  <c r="N12" i="21" s="1"/>
  <c r="X10" i="3"/>
  <c r="Q11" i="20"/>
  <c r="S11" i="20" s="1"/>
  <c r="P11" i="20"/>
  <c r="R11" i="20" s="1"/>
  <c r="L12" i="20" s="1"/>
  <c r="N12" i="20" s="1"/>
  <c r="O12" i="19"/>
  <c r="F12" i="23"/>
  <c r="O13" i="18"/>
  <c r="F13" i="22"/>
  <c r="Q12" i="17"/>
  <c r="S12" i="17" s="1"/>
  <c r="P12" i="17"/>
  <c r="R12" i="17" s="1"/>
  <c r="L13" i="17" s="1"/>
  <c r="N13" i="17" s="1"/>
  <c r="Q11" i="15"/>
  <c r="S11" i="15" s="1"/>
  <c r="P11" i="15"/>
  <c r="R11" i="15" s="1"/>
  <c r="L12" i="15" s="1"/>
  <c r="N12" i="15" s="1"/>
  <c r="Q12" i="14"/>
  <c r="S12" i="14" s="1"/>
  <c r="P12" i="14"/>
  <c r="R12" i="14" s="1"/>
  <c r="L13" i="14" s="1"/>
  <c r="N13" i="14" s="1"/>
  <c r="M13" i="13"/>
  <c r="M12" i="23"/>
  <c r="Q11" i="12"/>
  <c r="S11" i="12" s="1"/>
  <c r="P11" i="12"/>
  <c r="R11" i="12" s="1"/>
  <c r="L12" i="12" s="1"/>
  <c r="N12" i="12" s="1"/>
  <c r="M13" i="16"/>
  <c r="O12" i="22"/>
  <c r="Q12" i="9"/>
  <c r="S12" i="9" s="1"/>
  <c r="P12" i="9"/>
  <c r="R12" i="9" s="1"/>
  <c r="L13" i="9" s="1"/>
  <c r="N13" i="9" s="1"/>
  <c r="P12" i="10"/>
  <c r="R12" i="10" s="1"/>
  <c r="L13" i="10" s="1"/>
  <c r="N13" i="10" s="1"/>
  <c r="Q12" i="10"/>
  <c r="S12" i="10" s="1"/>
  <c r="Q11" i="8"/>
  <c r="S11" i="8" s="1"/>
  <c r="P11" i="8"/>
  <c r="R11" i="8" s="1"/>
  <c r="L12" i="8" s="1"/>
  <c r="N12" i="8" s="1"/>
  <c r="Q11" i="7"/>
  <c r="S11" i="7" s="1"/>
  <c r="P11" i="7"/>
  <c r="R11" i="7" s="1"/>
  <c r="L12" i="7" s="1"/>
  <c r="N12" i="7" s="1"/>
  <c r="Q11" i="11"/>
  <c r="S11" i="11" s="1"/>
  <c r="P11" i="11"/>
  <c r="R11" i="11" s="1"/>
  <c r="L12" i="11" s="1"/>
  <c r="N12" i="11" s="1"/>
  <c r="H11" i="4"/>
  <c r="L11" i="3" s="1"/>
  <c r="AD11" i="3" s="1"/>
  <c r="M12" i="21" l="1"/>
  <c r="Q11" i="23"/>
  <c r="M12" i="20"/>
  <c r="Q11" i="22"/>
  <c r="Q12" i="19"/>
  <c r="S12" i="19" s="1"/>
  <c r="P12" i="19"/>
  <c r="R12" i="19" s="1"/>
  <c r="L13" i="19" s="1"/>
  <c r="N13" i="19" s="1"/>
  <c r="Q13" i="18"/>
  <c r="S13" i="18" s="1"/>
  <c r="P13" i="18"/>
  <c r="R13" i="18" s="1"/>
  <c r="L14" i="18" s="1"/>
  <c r="N14" i="18" s="1"/>
  <c r="M13" i="17"/>
  <c r="O12" i="23"/>
  <c r="M12" i="15"/>
  <c r="N11" i="23"/>
  <c r="M13" i="14"/>
  <c r="N12" i="22"/>
  <c r="C13" i="23"/>
  <c r="O13" i="13"/>
  <c r="M12" i="12"/>
  <c r="M11" i="22"/>
  <c r="E13" i="22"/>
  <c r="O13" i="16"/>
  <c r="O12" i="4"/>
  <c r="M13" i="9"/>
  <c r="M13" i="10"/>
  <c r="P12" i="4"/>
  <c r="M12" i="8"/>
  <c r="N11" i="4"/>
  <c r="O11" i="3"/>
  <c r="P11" i="3" s="1"/>
  <c r="M12" i="7"/>
  <c r="M11" i="4"/>
  <c r="M12" i="11"/>
  <c r="Q11" i="4"/>
  <c r="R11" i="23" l="1"/>
  <c r="W11" i="3" s="1"/>
  <c r="O12" i="21"/>
  <c r="G12" i="23"/>
  <c r="G12" i="22"/>
  <c r="O12" i="20"/>
  <c r="R11" i="22"/>
  <c r="V11" i="3" s="1"/>
  <c r="M13" i="19"/>
  <c r="P12" i="23"/>
  <c r="M14" i="18"/>
  <c r="P13" i="22"/>
  <c r="E13" i="23"/>
  <c r="O13" i="17"/>
  <c r="D12" i="23"/>
  <c r="O12" i="15"/>
  <c r="D13" i="22"/>
  <c r="O13" i="14"/>
  <c r="Q13" i="13"/>
  <c r="S13" i="13" s="1"/>
  <c r="P13" i="13"/>
  <c r="R13" i="13" s="1"/>
  <c r="L14" i="13" s="1"/>
  <c r="N14" i="13" s="1"/>
  <c r="O12" i="12"/>
  <c r="C12" i="22"/>
  <c r="Q13" i="16"/>
  <c r="S13" i="16" s="1"/>
  <c r="P13" i="16"/>
  <c r="R13" i="16" s="1"/>
  <c r="L14" i="16" s="1"/>
  <c r="N14" i="16" s="1"/>
  <c r="O13" i="9"/>
  <c r="E13" i="4"/>
  <c r="R11" i="4"/>
  <c r="U11" i="3" s="1"/>
  <c r="F13" i="4"/>
  <c r="O13" i="10"/>
  <c r="G12" i="4"/>
  <c r="O12" i="11"/>
  <c r="C12" i="4"/>
  <c r="O12" i="7"/>
  <c r="O12" i="8"/>
  <c r="D12" i="4"/>
  <c r="H12" i="23" l="1"/>
  <c r="N12" i="3" s="1"/>
  <c r="AF12" i="3" s="1"/>
  <c r="H12" i="22"/>
  <c r="M12" i="3" s="1"/>
  <c r="AE12" i="3" s="1"/>
  <c r="Q12" i="21"/>
  <c r="S12" i="21" s="1"/>
  <c r="P12" i="21"/>
  <c r="R12" i="21" s="1"/>
  <c r="L13" i="21" s="1"/>
  <c r="N13" i="21" s="1"/>
  <c r="Q12" i="20"/>
  <c r="S12" i="20" s="1"/>
  <c r="P12" i="20"/>
  <c r="R12" i="20" s="1"/>
  <c r="L13" i="20" s="1"/>
  <c r="N13" i="20" s="1"/>
  <c r="X11" i="3"/>
  <c r="O13" i="19"/>
  <c r="F13" i="23"/>
  <c r="F14" i="22"/>
  <c r="O14" i="18"/>
  <c r="Q13" i="17"/>
  <c r="S13" i="17" s="1"/>
  <c r="P13" i="17"/>
  <c r="R13" i="17" s="1"/>
  <c r="L14" i="17" s="1"/>
  <c r="N14" i="17" s="1"/>
  <c r="Q12" i="15"/>
  <c r="S12" i="15" s="1"/>
  <c r="P12" i="15"/>
  <c r="R12" i="15" s="1"/>
  <c r="L13" i="15" s="1"/>
  <c r="N13" i="15" s="1"/>
  <c r="Q13" i="14"/>
  <c r="S13" i="14" s="1"/>
  <c r="P13" i="14"/>
  <c r="R13" i="14" s="1"/>
  <c r="L14" i="14" s="1"/>
  <c r="N14" i="14" s="1"/>
  <c r="M14" i="13"/>
  <c r="M13" i="23"/>
  <c r="Q12" i="12"/>
  <c r="S12" i="12" s="1"/>
  <c r="P12" i="12"/>
  <c r="R12" i="12" s="1"/>
  <c r="L13" i="12" s="1"/>
  <c r="N13" i="12" s="1"/>
  <c r="M14" i="16"/>
  <c r="O13" i="22"/>
  <c r="P13" i="9"/>
  <c r="R13" i="9" s="1"/>
  <c r="L14" i="9" s="1"/>
  <c r="N14" i="9" s="1"/>
  <c r="Q13" i="9"/>
  <c r="S13" i="9" s="1"/>
  <c r="Q13" i="10"/>
  <c r="S13" i="10" s="1"/>
  <c r="P13" i="10"/>
  <c r="R13" i="10" s="1"/>
  <c r="L14" i="10" s="1"/>
  <c r="N14" i="10" s="1"/>
  <c r="H12" i="4"/>
  <c r="L12" i="3" s="1"/>
  <c r="Q12" i="11"/>
  <c r="S12" i="11" s="1"/>
  <c r="P12" i="11"/>
  <c r="R12" i="11" s="1"/>
  <c r="L13" i="11" s="1"/>
  <c r="N13" i="11" s="1"/>
  <c r="Q12" i="8"/>
  <c r="S12" i="8" s="1"/>
  <c r="P12" i="8"/>
  <c r="R12" i="8" s="1"/>
  <c r="L13" i="8" s="1"/>
  <c r="N13" i="8" s="1"/>
  <c r="Q12" i="7"/>
  <c r="S12" i="7" s="1"/>
  <c r="P12" i="7"/>
  <c r="R12" i="7" s="1"/>
  <c r="L13" i="7" s="1"/>
  <c r="N13" i="7" s="1"/>
  <c r="O12" i="3" l="1"/>
  <c r="P12" i="3" s="1"/>
  <c r="AD12" i="3"/>
  <c r="M13" i="21"/>
  <c r="Q12" i="23"/>
  <c r="M13" i="20"/>
  <c r="Q12" i="22"/>
  <c r="Q13" i="19"/>
  <c r="S13" i="19" s="1"/>
  <c r="P13" i="19"/>
  <c r="R13" i="19" s="1"/>
  <c r="L14" i="19" s="1"/>
  <c r="N14" i="19" s="1"/>
  <c r="Q14" i="18"/>
  <c r="S14" i="18" s="1"/>
  <c r="P14" i="18"/>
  <c r="R14" i="18" s="1"/>
  <c r="L15" i="18" s="1"/>
  <c r="N15" i="18" s="1"/>
  <c r="M14" i="17"/>
  <c r="O13" i="23"/>
  <c r="M13" i="15"/>
  <c r="N12" i="23"/>
  <c r="M14" i="14"/>
  <c r="N13" i="22"/>
  <c r="C14" i="23"/>
  <c r="O14" i="13"/>
  <c r="M13" i="12"/>
  <c r="M12" i="22"/>
  <c r="O14" i="16"/>
  <c r="E14" i="22"/>
  <c r="O13" i="4"/>
  <c r="M14" i="9"/>
  <c r="P13" i="4"/>
  <c r="M14" i="10"/>
  <c r="M13" i="11"/>
  <c r="Q12" i="4"/>
  <c r="M13" i="8"/>
  <c r="N12" i="4"/>
  <c r="M13" i="7"/>
  <c r="M12" i="4"/>
  <c r="R12" i="22" l="1"/>
  <c r="V12" i="3" s="1"/>
  <c r="R12" i="23"/>
  <c r="W12" i="3" s="1"/>
  <c r="O13" i="21"/>
  <c r="G13" i="23"/>
  <c r="O13" i="20"/>
  <c r="G13" i="22"/>
  <c r="M14" i="19"/>
  <c r="P13" i="23"/>
  <c r="M15" i="18"/>
  <c r="P14" i="22"/>
  <c r="O14" i="17"/>
  <c r="E14" i="23"/>
  <c r="O13" i="15"/>
  <c r="D13" i="23"/>
  <c r="D14" i="22"/>
  <c r="O14" i="14"/>
  <c r="Q14" i="13"/>
  <c r="S14" i="13" s="1"/>
  <c r="P14" i="13"/>
  <c r="R14" i="13" s="1"/>
  <c r="L15" i="13" s="1"/>
  <c r="N15" i="13" s="1"/>
  <c r="O13" i="12"/>
  <c r="C13" i="22"/>
  <c r="Q14" i="16"/>
  <c r="S14" i="16" s="1"/>
  <c r="P14" i="16"/>
  <c r="R14" i="16" s="1"/>
  <c r="L15" i="16" s="1"/>
  <c r="N15" i="16" s="1"/>
  <c r="E14" i="4"/>
  <c r="O14" i="9"/>
  <c r="O14" i="10"/>
  <c r="F14" i="4"/>
  <c r="R12" i="4"/>
  <c r="U12" i="3" s="1"/>
  <c r="O13" i="7"/>
  <c r="C13" i="4"/>
  <c r="O13" i="8"/>
  <c r="D13" i="4"/>
  <c r="G13" i="4"/>
  <c r="O13" i="11"/>
  <c r="H13" i="22" l="1"/>
  <c r="M13" i="3" s="1"/>
  <c r="AE13" i="3" s="1"/>
  <c r="X12" i="3"/>
  <c r="H13" i="23"/>
  <c r="N13" i="3" s="1"/>
  <c r="AF13" i="3" s="1"/>
  <c r="Q13" i="21"/>
  <c r="S13" i="21" s="1"/>
  <c r="P13" i="21"/>
  <c r="R13" i="21" s="1"/>
  <c r="L14" i="21" s="1"/>
  <c r="N14" i="21" s="1"/>
  <c r="Q13" i="20"/>
  <c r="S13" i="20" s="1"/>
  <c r="P13" i="20"/>
  <c r="R13" i="20" s="1"/>
  <c r="L14" i="20" s="1"/>
  <c r="N14" i="20" s="1"/>
  <c r="O14" i="19"/>
  <c r="F14" i="23"/>
  <c r="F15" i="22"/>
  <c r="O15" i="18"/>
  <c r="Q14" i="17"/>
  <c r="S14" i="17" s="1"/>
  <c r="P14" i="17"/>
  <c r="R14" i="17" s="1"/>
  <c r="L15" i="17" s="1"/>
  <c r="N15" i="17" s="1"/>
  <c r="Q13" i="15"/>
  <c r="S13" i="15" s="1"/>
  <c r="P13" i="15"/>
  <c r="R13" i="15" s="1"/>
  <c r="L14" i="15" s="1"/>
  <c r="N14" i="15" s="1"/>
  <c r="Q14" i="14"/>
  <c r="S14" i="14" s="1"/>
  <c r="P14" i="14"/>
  <c r="R14" i="14" s="1"/>
  <c r="L15" i="14" s="1"/>
  <c r="N15" i="14" s="1"/>
  <c r="M15" i="13"/>
  <c r="M14" i="23"/>
  <c r="Q13" i="12"/>
  <c r="S13" i="12" s="1"/>
  <c r="P13" i="12"/>
  <c r="R13" i="12" s="1"/>
  <c r="L14" i="12" s="1"/>
  <c r="N14" i="12" s="1"/>
  <c r="M15" i="16"/>
  <c r="O14" i="22"/>
  <c r="Q14" i="9"/>
  <c r="S14" i="9" s="1"/>
  <c r="P14" i="9"/>
  <c r="R14" i="9" s="1"/>
  <c r="L15" i="9" s="1"/>
  <c r="N15" i="9" s="1"/>
  <c r="Q14" i="10"/>
  <c r="S14" i="10" s="1"/>
  <c r="P14" i="10"/>
  <c r="R14" i="10" s="1"/>
  <c r="L15" i="10" s="1"/>
  <c r="N15" i="10" s="1"/>
  <c r="Q13" i="8"/>
  <c r="S13" i="8" s="1"/>
  <c r="P13" i="8"/>
  <c r="R13" i="8" s="1"/>
  <c r="L14" i="8" s="1"/>
  <c r="N14" i="8" s="1"/>
  <c r="H13" i="4"/>
  <c r="L13" i="3" s="1"/>
  <c r="AD13" i="3" s="1"/>
  <c r="Q13" i="11"/>
  <c r="S13" i="11" s="1"/>
  <c r="P13" i="11"/>
  <c r="R13" i="11" s="1"/>
  <c r="L14" i="11" s="1"/>
  <c r="N14" i="11" s="1"/>
  <c r="Q13" i="7"/>
  <c r="S13" i="7" s="1"/>
  <c r="P13" i="7"/>
  <c r="R13" i="7" s="1"/>
  <c r="L14" i="7" s="1"/>
  <c r="N14" i="7" s="1"/>
  <c r="M14" i="21" l="1"/>
  <c r="Q13" i="23"/>
  <c r="M14" i="20"/>
  <c r="Q13" i="22"/>
  <c r="Q14" i="19"/>
  <c r="S14" i="19" s="1"/>
  <c r="P14" i="19"/>
  <c r="R14" i="19" s="1"/>
  <c r="L15" i="19" s="1"/>
  <c r="N15" i="19" s="1"/>
  <c r="Q15" i="18"/>
  <c r="S15" i="18" s="1"/>
  <c r="P15" i="18"/>
  <c r="R15" i="18" s="1"/>
  <c r="L16" i="18" s="1"/>
  <c r="N16" i="18" s="1"/>
  <c r="M15" i="17"/>
  <c r="O14" i="23"/>
  <c r="M14" i="15"/>
  <c r="N13" i="23"/>
  <c r="M15" i="14"/>
  <c r="N14" i="22"/>
  <c r="C15" i="23"/>
  <c r="O15" i="13"/>
  <c r="M14" i="12"/>
  <c r="M13" i="22"/>
  <c r="O15" i="16"/>
  <c r="E15" i="22"/>
  <c r="O14" i="4"/>
  <c r="M15" i="9"/>
  <c r="P14" i="4"/>
  <c r="M15" i="10"/>
  <c r="O13" i="3"/>
  <c r="P13" i="3" s="1"/>
  <c r="M14" i="7"/>
  <c r="M13" i="4"/>
  <c r="M14" i="8"/>
  <c r="N13" i="4"/>
  <c r="M14" i="11"/>
  <c r="Q13" i="4"/>
  <c r="R13" i="23" l="1"/>
  <c r="W13" i="3" s="1"/>
  <c r="O14" i="21"/>
  <c r="G14" i="23"/>
  <c r="O14" i="20"/>
  <c r="G14" i="22"/>
  <c r="R13" i="22"/>
  <c r="V13" i="3" s="1"/>
  <c r="M15" i="19"/>
  <c r="P14" i="23"/>
  <c r="M16" i="18"/>
  <c r="P15" i="22"/>
  <c r="O15" i="17"/>
  <c r="E15" i="23"/>
  <c r="O14" i="15"/>
  <c r="D14" i="23"/>
  <c r="O15" i="14"/>
  <c r="D15" i="22"/>
  <c r="Q15" i="13"/>
  <c r="S15" i="13" s="1"/>
  <c r="P15" i="13"/>
  <c r="R15" i="13" s="1"/>
  <c r="L16" i="13" s="1"/>
  <c r="N16" i="13" s="1"/>
  <c r="C14" i="22"/>
  <c r="O14" i="12"/>
  <c r="Q15" i="16"/>
  <c r="S15" i="16" s="1"/>
  <c r="P15" i="16"/>
  <c r="R15" i="16" s="1"/>
  <c r="L16" i="16" s="1"/>
  <c r="N16" i="16" s="1"/>
  <c r="O15" i="9"/>
  <c r="E15" i="4"/>
  <c r="F15" i="4"/>
  <c r="O15" i="10"/>
  <c r="D14" i="4"/>
  <c r="O14" i="8"/>
  <c r="R13" i="4"/>
  <c r="U13" i="3" s="1"/>
  <c r="C14" i="4"/>
  <c r="O14" i="7"/>
  <c r="O14" i="11"/>
  <c r="G14" i="4"/>
  <c r="H14" i="22" l="1"/>
  <c r="M14" i="3" s="1"/>
  <c r="AE14" i="3" s="1"/>
  <c r="H14" i="23"/>
  <c r="N14" i="3" s="1"/>
  <c r="AF14" i="3" s="1"/>
  <c r="Q14" i="21"/>
  <c r="S14" i="21" s="1"/>
  <c r="P14" i="21"/>
  <c r="R14" i="21" s="1"/>
  <c r="L15" i="21" s="1"/>
  <c r="N15" i="21" s="1"/>
  <c r="X13" i="3"/>
  <c r="Q14" i="20"/>
  <c r="S14" i="20" s="1"/>
  <c r="P14" i="20"/>
  <c r="R14" i="20" s="1"/>
  <c r="L15" i="20" s="1"/>
  <c r="N15" i="20" s="1"/>
  <c r="F15" i="23"/>
  <c r="O15" i="19"/>
  <c r="F16" i="22"/>
  <c r="O16" i="18"/>
  <c r="Q15" i="17"/>
  <c r="S15" i="17" s="1"/>
  <c r="P15" i="17"/>
  <c r="R15" i="17" s="1"/>
  <c r="L16" i="17" s="1"/>
  <c r="N16" i="17" s="1"/>
  <c r="Q14" i="15"/>
  <c r="S14" i="15" s="1"/>
  <c r="P14" i="15"/>
  <c r="R14" i="15" s="1"/>
  <c r="L15" i="15" s="1"/>
  <c r="N15" i="15" s="1"/>
  <c r="Q15" i="14"/>
  <c r="S15" i="14" s="1"/>
  <c r="P15" i="14"/>
  <c r="R15" i="14" s="1"/>
  <c r="L16" i="14" s="1"/>
  <c r="N16" i="14" s="1"/>
  <c r="M16" i="13"/>
  <c r="M15" i="23"/>
  <c r="Q14" i="12"/>
  <c r="S14" i="12" s="1"/>
  <c r="P14" i="12"/>
  <c r="R14" i="12" s="1"/>
  <c r="L15" i="12" s="1"/>
  <c r="N15" i="12" s="1"/>
  <c r="M16" i="16"/>
  <c r="O15" i="22"/>
  <c r="P15" i="9"/>
  <c r="R15" i="9" s="1"/>
  <c r="L16" i="9" s="1"/>
  <c r="N16" i="9" s="1"/>
  <c r="Q15" i="9"/>
  <c r="S15" i="9" s="1"/>
  <c r="Q15" i="10"/>
  <c r="S15" i="10" s="1"/>
  <c r="P15" i="10"/>
  <c r="R15" i="10" s="1"/>
  <c r="L16" i="10" s="1"/>
  <c r="N16" i="10" s="1"/>
  <c r="H14" i="4"/>
  <c r="L14" i="3" s="1"/>
  <c r="AD14" i="3" s="1"/>
  <c r="Q14" i="7"/>
  <c r="S14" i="7" s="1"/>
  <c r="P14" i="7"/>
  <c r="R14" i="7" s="1"/>
  <c r="L15" i="7" s="1"/>
  <c r="N15" i="7" s="1"/>
  <c r="Q14" i="11"/>
  <c r="S14" i="11" s="1"/>
  <c r="P14" i="11"/>
  <c r="R14" i="11" s="1"/>
  <c r="L15" i="11" s="1"/>
  <c r="N15" i="11" s="1"/>
  <c r="Q14" i="8"/>
  <c r="S14" i="8" s="1"/>
  <c r="P14" i="8"/>
  <c r="R14" i="8" s="1"/>
  <c r="L15" i="8" s="1"/>
  <c r="N15" i="8" s="1"/>
  <c r="O14" i="3" l="1"/>
  <c r="P14" i="3" s="1"/>
  <c r="M15" i="21"/>
  <c r="Q14" i="23"/>
  <c r="M15" i="20"/>
  <c r="Q14" i="22"/>
  <c r="Q15" i="19"/>
  <c r="S15" i="19" s="1"/>
  <c r="P15" i="19"/>
  <c r="R15" i="19" s="1"/>
  <c r="L16" i="19" s="1"/>
  <c r="N16" i="19" s="1"/>
  <c r="Q16" i="18"/>
  <c r="S16" i="18" s="1"/>
  <c r="P16" i="18"/>
  <c r="R16" i="18" s="1"/>
  <c r="L17" i="18" s="1"/>
  <c r="N17" i="18" s="1"/>
  <c r="M16" i="17"/>
  <c r="O15" i="23"/>
  <c r="M15" i="15"/>
  <c r="N14" i="23"/>
  <c r="M16" i="14"/>
  <c r="N15" i="22"/>
  <c r="C16" i="23"/>
  <c r="O16" i="13"/>
  <c r="M15" i="12"/>
  <c r="M14" i="22"/>
  <c r="E16" i="22"/>
  <c r="O16" i="16"/>
  <c r="O15" i="4"/>
  <c r="M16" i="9"/>
  <c r="M16" i="10"/>
  <c r="P15" i="4"/>
  <c r="M15" i="11"/>
  <c r="Q14" i="4"/>
  <c r="M15" i="8"/>
  <c r="N14" i="4"/>
  <c r="M15" i="7"/>
  <c r="M14" i="4"/>
  <c r="R14" i="22" l="1"/>
  <c r="V14" i="3" s="1"/>
  <c r="R14" i="23"/>
  <c r="W14" i="3" s="1"/>
  <c r="G15" i="23"/>
  <c r="O15" i="21"/>
  <c r="G15" i="22"/>
  <c r="O15" i="20"/>
  <c r="M16" i="19"/>
  <c r="P15" i="23"/>
  <c r="M17" i="18"/>
  <c r="P16" i="22"/>
  <c r="O16" i="17"/>
  <c r="E16" i="23"/>
  <c r="D15" i="23"/>
  <c r="O15" i="15"/>
  <c r="O16" i="14"/>
  <c r="D16" i="22"/>
  <c r="Q16" i="13"/>
  <c r="S16" i="13" s="1"/>
  <c r="P16" i="13"/>
  <c r="R16" i="13" s="1"/>
  <c r="L17" i="13" s="1"/>
  <c r="N17" i="13" s="1"/>
  <c r="C15" i="22"/>
  <c r="O15" i="12"/>
  <c r="Q16" i="16"/>
  <c r="S16" i="16" s="1"/>
  <c r="P16" i="16"/>
  <c r="R16" i="16" s="1"/>
  <c r="L17" i="16" s="1"/>
  <c r="N17" i="16" s="1"/>
  <c r="E16" i="4"/>
  <c r="O16" i="9"/>
  <c r="R14" i="4"/>
  <c r="U14" i="3" s="1"/>
  <c r="O16" i="10"/>
  <c r="F16" i="4"/>
  <c r="G15" i="4"/>
  <c r="O15" i="11"/>
  <c r="O15" i="7"/>
  <c r="C15" i="4"/>
  <c r="D15" i="4"/>
  <c r="O15" i="8"/>
  <c r="H15" i="23" l="1"/>
  <c r="N15" i="3" s="1"/>
  <c r="AF15" i="3" s="1"/>
  <c r="X14" i="3"/>
  <c r="H15" i="22"/>
  <c r="M15" i="3" s="1"/>
  <c r="AE15" i="3" s="1"/>
  <c r="Q15" i="21"/>
  <c r="S15" i="21" s="1"/>
  <c r="P15" i="21"/>
  <c r="R15" i="21" s="1"/>
  <c r="L16" i="21" s="1"/>
  <c r="N16" i="21" s="1"/>
  <c r="Q15" i="20"/>
  <c r="S15" i="20" s="1"/>
  <c r="P15" i="20"/>
  <c r="R15" i="20" s="1"/>
  <c r="L16" i="20" s="1"/>
  <c r="N16" i="20" s="1"/>
  <c r="F16" i="23"/>
  <c r="O16" i="19"/>
  <c r="O17" i="18"/>
  <c r="F17" i="22"/>
  <c r="Q16" i="17"/>
  <c r="S16" i="17" s="1"/>
  <c r="P16" i="17"/>
  <c r="R16" i="17" s="1"/>
  <c r="L17" i="17" s="1"/>
  <c r="N17" i="17" s="1"/>
  <c r="Q15" i="15"/>
  <c r="S15" i="15" s="1"/>
  <c r="P15" i="15"/>
  <c r="R15" i="15" s="1"/>
  <c r="L16" i="15" s="1"/>
  <c r="N16" i="15" s="1"/>
  <c r="Q16" i="14"/>
  <c r="S16" i="14" s="1"/>
  <c r="P16" i="14"/>
  <c r="R16" i="14" s="1"/>
  <c r="L17" i="14" s="1"/>
  <c r="N17" i="14" s="1"/>
  <c r="M17" i="13"/>
  <c r="M16" i="23"/>
  <c r="Q15" i="12"/>
  <c r="S15" i="12" s="1"/>
  <c r="P15" i="12"/>
  <c r="R15" i="12" s="1"/>
  <c r="L16" i="12" s="1"/>
  <c r="N16" i="12" s="1"/>
  <c r="M17" i="16"/>
  <c r="O16" i="22"/>
  <c r="P16" i="9"/>
  <c r="R16" i="9" s="1"/>
  <c r="L17" i="9" s="1"/>
  <c r="N17" i="9" s="1"/>
  <c r="Q16" i="9"/>
  <c r="S16" i="9" s="1"/>
  <c r="H15" i="4"/>
  <c r="L15" i="3" s="1"/>
  <c r="AD15" i="3" s="1"/>
  <c r="Q16" i="10"/>
  <c r="S16" i="10" s="1"/>
  <c r="P16" i="10"/>
  <c r="R16" i="10" s="1"/>
  <c r="L17" i="10" s="1"/>
  <c r="N17" i="10" s="1"/>
  <c r="Q15" i="8"/>
  <c r="S15" i="8" s="1"/>
  <c r="P15" i="8"/>
  <c r="R15" i="8" s="1"/>
  <c r="L16" i="8" s="1"/>
  <c r="N16" i="8" s="1"/>
  <c r="Q15" i="7"/>
  <c r="S15" i="7" s="1"/>
  <c r="P15" i="7"/>
  <c r="R15" i="7" s="1"/>
  <c r="L16" i="7" s="1"/>
  <c r="N16" i="7" s="1"/>
  <c r="Q15" i="11"/>
  <c r="S15" i="11" s="1"/>
  <c r="P15" i="11"/>
  <c r="R15" i="11" s="1"/>
  <c r="L16" i="11" s="1"/>
  <c r="N16" i="11" s="1"/>
  <c r="O15" i="3" l="1"/>
  <c r="P15" i="3" s="1"/>
  <c r="M16" i="21"/>
  <c r="Q15" i="23"/>
  <c r="M16" i="20"/>
  <c r="Q15" i="22"/>
  <c r="Q16" i="19"/>
  <c r="S16" i="19" s="1"/>
  <c r="P16" i="19"/>
  <c r="R16" i="19" s="1"/>
  <c r="L17" i="19" s="1"/>
  <c r="N17" i="19" s="1"/>
  <c r="Q17" i="18"/>
  <c r="S17" i="18" s="1"/>
  <c r="P17" i="18"/>
  <c r="R17" i="18" s="1"/>
  <c r="L18" i="18" s="1"/>
  <c r="N18" i="18" s="1"/>
  <c r="M17" i="17"/>
  <c r="O16" i="23"/>
  <c r="M16" i="15"/>
  <c r="N15" i="23"/>
  <c r="M17" i="14"/>
  <c r="N16" i="22"/>
  <c r="C17" i="23"/>
  <c r="O17" i="13"/>
  <c r="M16" i="12"/>
  <c r="M15" i="22"/>
  <c r="E17" i="22"/>
  <c r="O17" i="16"/>
  <c r="O16" i="4"/>
  <c r="M17" i="9"/>
  <c r="M17" i="10"/>
  <c r="P16" i="4"/>
  <c r="M16" i="11"/>
  <c r="Q15" i="4"/>
  <c r="M16" i="7"/>
  <c r="M15" i="4"/>
  <c r="M16" i="8"/>
  <c r="N15" i="4"/>
  <c r="R15" i="23" l="1"/>
  <c r="W15" i="3" s="1"/>
  <c r="G16" i="23"/>
  <c r="O16" i="21"/>
  <c r="G16" i="22"/>
  <c r="O16" i="20"/>
  <c r="R15" i="22"/>
  <c r="V15" i="3" s="1"/>
  <c r="M17" i="19"/>
  <c r="P16" i="23"/>
  <c r="M18" i="18"/>
  <c r="P17" i="22"/>
  <c r="O17" i="17"/>
  <c r="E17" i="23"/>
  <c r="D16" i="23"/>
  <c r="O16" i="15"/>
  <c r="D17" i="22"/>
  <c r="O17" i="14"/>
  <c r="Q17" i="13"/>
  <c r="S17" i="13" s="1"/>
  <c r="P17" i="13"/>
  <c r="R17" i="13" s="1"/>
  <c r="L18" i="13" s="1"/>
  <c r="N18" i="13" s="1"/>
  <c r="C16" i="22"/>
  <c r="O16" i="12"/>
  <c r="Q17" i="16"/>
  <c r="S17" i="16" s="1"/>
  <c r="P17" i="16"/>
  <c r="R17" i="16" s="1"/>
  <c r="L18" i="16" s="1"/>
  <c r="N18" i="16" s="1"/>
  <c r="E17" i="4"/>
  <c r="O17" i="9"/>
  <c r="O17" i="10"/>
  <c r="F17" i="4"/>
  <c r="R15" i="4"/>
  <c r="U15" i="3" s="1"/>
  <c r="O16" i="7"/>
  <c r="C16" i="4"/>
  <c r="D16" i="4"/>
  <c r="O16" i="8"/>
  <c r="G16" i="4"/>
  <c r="O16" i="11"/>
  <c r="H16" i="22" l="1"/>
  <c r="M16" i="3" s="1"/>
  <c r="AE16" i="3" s="1"/>
  <c r="H16" i="23"/>
  <c r="N16" i="3" s="1"/>
  <c r="AF16" i="3" s="1"/>
  <c r="Q16" i="21"/>
  <c r="S16" i="21" s="1"/>
  <c r="P16" i="21"/>
  <c r="R16" i="21" s="1"/>
  <c r="L17" i="21" s="1"/>
  <c r="N17" i="21" s="1"/>
  <c r="X15" i="3"/>
  <c r="Q16" i="20"/>
  <c r="S16" i="20" s="1"/>
  <c r="P16" i="20"/>
  <c r="R16" i="20" s="1"/>
  <c r="L17" i="20" s="1"/>
  <c r="N17" i="20" s="1"/>
  <c r="F17" i="23"/>
  <c r="O17" i="19"/>
  <c r="O18" i="18"/>
  <c r="F18" i="22"/>
  <c r="Q17" i="17"/>
  <c r="S17" i="17" s="1"/>
  <c r="P17" i="17"/>
  <c r="R17" i="17" s="1"/>
  <c r="L18" i="17" s="1"/>
  <c r="N18" i="17" s="1"/>
  <c r="Q16" i="15"/>
  <c r="S16" i="15" s="1"/>
  <c r="P16" i="15"/>
  <c r="R16" i="15" s="1"/>
  <c r="L17" i="15" s="1"/>
  <c r="N17" i="15" s="1"/>
  <c r="Q17" i="14"/>
  <c r="S17" i="14" s="1"/>
  <c r="P17" i="14"/>
  <c r="R17" i="14" s="1"/>
  <c r="L18" i="14" s="1"/>
  <c r="N18" i="14" s="1"/>
  <c r="M18" i="13"/>
  <c r="M17" i="23"/>
  <c r="Q16" i="12"/>
  <c r="S16" i="12" s="1"/>
  <c r="P16" i="12"/>
  <c r="R16" i="12" s="1"/>
  <c r="L17" i="12" s="1"/>
  <c r="N17" i="12" s="1"/>
  <c r="M18" i="16"/>
  <c r="O17" i="22"/>
  <c r="Q17" i="9"/>
  <c r="S17" i="9" s="1"/>
  <c r="P17" i="9"/>
  <c r="R17" i="9" s="1"/>
  <c r="L18" i="9" s="1"/>
  <c r="N18" i="9" s="1"/>
  <c r="Q17" i="10"/>
  <c r="S17" i="10" s="1"/>
  <c r="P17" i="10"/>
  <c r="R17" i="10" s="1"/>
  <c r="L18" i="10" s="1"/>
  <c r="N18" i="10" s="1"/>
  <c r="Q16" i="8"/>
  <c r="S16" i="8" s="1"/>
  <c r="P16" i="8"/>
  <c r="R16" i="8" s="1"/>
  <c r="L17" i="8" s="1"/>
  <c r="N17" i="8" s="1"/>
  <c r="Q16" i="11"/>
  <c r="S16" i="11" s="1"/>
  <c r="P16" i="11"/>
  <c r="R16" i="11" s="1"/>
  <c r="L17" i="11" s="1"/>
  <c r="N17" i="11" s="1"/>
  <c r="H16" i="4"/>
  <c r="L16" i="3" s="1"/>
  <c r="AD16" i="3" s="1"/>
  <c r="Q16" i="7"/>
  <c r="S16" i="7" s="1"/>
  <c r="P16" i="7"/>
  <c r="R16" i="7" s="1"/>
  <c r="L17" i="7" s="1"/>
  <c r="N17" i="7" s="1"/>
  <c r="M17" i="21" l="1"/>
  <c r="Q16" i="23"/>
  <c r="M17" i="20"/>
  <c r="Q16" i="22"/>
  <c r="Q17" i="19"/>
  <c r="S17" i="19" s="1"/>
  <c r="P17" i="19"/>
  <c r="R17" i="19" s="1"/>
  <c r="L18" i="19" s="1"/>
  <c r="N18" i="19" s="1"/>
  <c r="Q18" i="18"/>
  <c r="S18" i="18" s="1"/>
  <c r="P18" i="18"/>
  <c r="R18" i="18" s="1"/>
  <c r="L19" i="18" s="1"/>
  <c r="N19" i="18" s="1"/>
  <c r="M18" i="17"/>
  <c r="O17" i="23"/>
  <c r="M17" i="15"/>
  <c r="N16" i="23"/>
  <c r="M18" i="14"/>
  <c r="N17" i="22"/>
  <c r="C18" i="23"/>
  <c r="O18" i="13"/>
  <c r="M17" i="12"/>
  <c r="M16" i="22"/>
  <c r="E18" i="22"/>
  <c r="O18" i="16"/>
  <c r="O17" i="4"/>
  <c r="M18" i="9"/>
  <c r="P17" i="4"/>
  <c r="M18" i="10"/>
  <c r="O16" i="3"/>
  <c r="P16" i="3" s="1"/>
  <c r="M17" i="11"/>
  <c r="Q16" i="4"/>
  <c r="M17" i="7"/>
  <c r="M16" i="4"/>
  <c r="M17" i="8"/>
  <c r="N16" i="4"/>
  <c r="R16" i="23" l="1"/>
  <c r="W16" i="3" s="1"/>
  <c r="G17" i="23"/>
  <c r="O17" i="21"/>
  <c r="G17" i="22"/>
  <c r="O17" i="20"/>
  <c r="R16" i="22"/>
  <c r="V16" i="3" s="1"/>
  <c r="M18" i="19"/>
  <c r="P17" i="23"/>
  <c r="M19" i="18"/>
  <c r="P18" i="22"/>
  <c r="O18" i="17"/>
  <c r="E18" i="23"/>
  <c r="D17" i="23"/>
  <c r="O17" i="15"/>
  <c r="D18" i="22"/>
  <c r="O18" i="14"/>
  <c r="Q18" i="13"/>
  <c r="S18" i="13" s="1"/>
  <c r="P18" i="13"/>
  <c r="R18" i="13" s="1"/>
  <c r="L19" i="13" s="1"/>
  <c r="N19" i="13" s="1"/>
  <c r="C17" i="22"/>
  <c r="O17" i="12"/>
  <c r="Q18" i="16"/>
  <c r="S18" i="16" s="1"/>
  <c r="P18" i="16"/>
  <c r="R18" i="16" s="1"/>
  <c r="L19" i="16" s="1"/>
  <c r="N19" i="16" s="1"/>
  <c r="O18" i="9"/>
  <c r="E18" i="4"/>
  <c r="F18" i="4"/>
  <c r="O18" i="10"/>
  <c r="O17" i="11"/>
  <c r="G17" i="4"/>
  <c r="D17" i="4"/>
  <c r="O17" i="8"/>
  <c r="R16" i="4"/>
  <c r="U16" i="3" s="1"/>
  <c r="O17" i="7"/>
  <c r="C17" i="4"/>
  <c r="H17" i="23" l="1"/>
  <c r="N17" i="3" s="1"/>
  <c r="AF17" i="3" s="1"/>
  <c r="H17" i="22"/>
  <c r="M17" i="3" s="1"/>
  <c r="AE17" i="3" s="1"/>
  <c r="Q17" i="21"/>
  <c r="S17" i="21" s="1"/>
  <c r="P17" i="21"/>
  <c r="R17" i="21" s="1"/>
  <c r="L18" i="21" s="1"/>
  <c r="N18" i="21" s="1"/>
  <c r="X16" i="3"/>
  <c r="Q17" i="20"/>
  <c r="S17" i="20" s="1"/>
  <c r="P17" i="20"/>
  <c r="R17" i="20" s="1"/>
  <c r="L18" i="20" s="1"/>
  <c r="N18" i="20" s="1"/>
  <c r="F18" i="23"/>
  <c r="O18" i="19"/>
  <c r="O19" i="18"/>
  <c r="F19" i="22"/>
  <c r="Q18" i="17"/>
  <c r="S18" i="17" s="1"/>
  <c r="P18" i="17"/>
  <c r="R18" i="17" s="1"/>
  <c r="L19" i="17" s="1"/>
  <c r="N19" i="17" s="1"/>
  <c r="Q17" i="15"/>
  <c r="S17" i="15" s="1"/>
  <c r="P17" i="15"/>
  <c r="R17" i="15" s="1"/>
  <c r="L18" i="15" s="1"/>
  <c r="N18" i="15" s="1"/>
  <c r="Q18" i="14"/>
  <c r="S18" i="14" s="1"/>
  <c r="P18" i="14"/>
  <c r="R18" i="14" s="1"/>
  <c r="L19" i="14" s="1"/>
  <c r="N19" i="14" s="1"/>
  <c r="M19" i="13"/>
  <c r="M18" i="23"/>
  <c r="Q17" i="12"/>
  <c r="S17" i="12" s="1"/>
  <c r="P17" i="12"/>
  <c r="R17" i="12" s="1"/>
  <c r="L18" i="12" s="1"/>
  <c r="N18" i="12" s="1"/>
  <c r="M19" i="16"/>
  <c r="O18" i="22"/>
  <c r="Q18" i="9"/>
  <c r="S18" i="9" s="1"/>
  <c r="P18" i="9"/>
  <c r="R18" i="9" s="1"/>
  <c r="L19" i="9" s="1"/>
  <c r="N19" i="9" s="1"/>
  <c r="Q18" i="10"/>
  <c r="S18" i="10" s="1"/>
  <c r="P18" i="10"/>
  <c r="R18" i="10" s="1"/>
  <c r="L19" i="10" s="1"/>
  <c r="N19" i="10" s="1"/>
  <c r="Q17" i="7"/>
  <c r="S17" i="7" s="1"/>
  <c r="P17" i="7"/>
  <c r="R17" i="7" s="1"/>
  <c r="L18" i="7" s="1"/>
  <c r="N18" i="7" s="1"/>
  <c r="Q17" i="8"/>
  <c r="S17" i="8" s="1"/>
  <c r="P17" i="8"/>
  <c r="R17" i="8" s="1"/>
  <c r="L18" i="8" s="1"/>
  <c r="N18" i="8" s="1"/>
  <c r="H17" i="4"/>
  <c r="L17" i="3" s="1"/>
  <c r="AD17" i="3" s="1"/>
  <c r="Q17" i="11"/>
  <c r="S17" i="11" s="1"/>
  <c r="P17" i="11"/>
  <c r="R17" i="11" s="1"/>
  <c r="L18" i="11" s="1"/>
  <c r="N18" i="11" s="1"/>
  <c r="M18" i="21" l="1"/>
  <c r="Q17" i="23"/>
  <c r="M18" i="20"/>
  <c r="Q17" i="22"/>
  <c r="Q18" i="19"/>
  <c r="S18" i="19" s="1"/>
  <c r="P18" i="19"/>
  <c r="R18" i="19" s="1"/>
  <c r="L19" i="19" s="1"/>
  <c r="N19" i="19" s="1"/>
  <c r="Q19" i="18"/>
  <c r="S19" i="18" s="1"/>
  <c r="P19" i="18"/>
  <c r="R19" i="18" s="1"/>
  <c r="L20" i="18" s="1"/>
  <c r="N20" i="18" s="1"/>
  <c r="M19" i="17"/>
  <c r="O18" i="23"/>
  <c r="M18" i="15"/>
  <c r="N17" i="23"/>
  <c r="M19" i="14"/>
  <c r="N18" i="22"/>
  <c r="C19" i="23"/>
  <c r="O19" i="13"/>
  <c r="M18" i="12"/>
  <c r="M17" i="22"/>
  <c r="E19" i="22"/>
  <c r="O19" i="16"/>
  <c r="O18" i="4"/>
  <c r="M19" i="9"/>
  <c r="P18" i="4"/>
  <c r="M19" i="10"/>
  <c r="O17" i="3"/>
  <c r="P17" i="3" s="1"/>
  <c r="M18" i="11"/>
  <c r="Q17" i="4"/>
  <c r="M18" i="8"/>
  <c r="N17" i="4"/>
  <c r="M18" i="7"/>
  <c r="M17" i="4"/>
  <c r="R17" i="23" l="1"/>
  <c r="W17" i="3" s="1"/>
  <c r="G18" i="23"/>
  <c r="O18" i="21"/>
  <c r="G18" i="22"/>
  <c r="O18" i="20"/>
  <c r="R17" i="22"/>
  <c r="V17" i="3" s="1"/>
  <c r="M19" i="19"/>
  <c r="P18" i="23"/>
  <c r="M20" i="18"/>
  <c r="P19" i="22"/>
  <c r="E19" i="23"/>
  <c r="O19" i="17"/>
  <c r="D18" i="23"/>
  <c r="O18" i="15"/>
  <c r="D19" i="22"/>
  <c r="O19" i="14"/>
  <c r="Q19" i="13"/>
  <c r="S19" i="13" s="1"/>
  <c r="P19" i="13"/>
  <c r="R19" i="13" s="1"/>
  <c r="L20" i="13" s="1"/>
  <c r="N20" i="13" s="1"/>
  <c r="C18" i="22"/>
  <c r="O18" i="12"/>
  <c r="Q19" i="16"/>
  <c r="S19" i="16" s="1"/>
  <c r="P19" i="16"/>
  <c r="R19" i="16" s="1"/>
  <c r="L20" i="16" s="1"/>
  <c r="N20" i="16" s="1"/>
  <c r="O19" i="9"/>
  <c r="E19" i="4"/>
  <c r="R17" i="4"/>
  <c r="U17" i="3" s="1"/>
  <c r="F19" i="4"/>
  <c r="O19" i="10"/>
  <c r="O18" i="7"/>
  <c r="C18" i="4"/>
  <c r="O18" i="11"/>
  <c r="G18" i="4"/>
  <c r="O18" i="8"/>
  <c r="D18" i="4"/>
  <c r="X17" i="3" l="1"/>
  <c r="H18" i="22"/>
  <c r="M18" i="3" s="1"/>
  <c r="AE18" i="3" s="1"/>
  <c r="H18" i="23"/>
  <c r="N18" i="3" s="1"/>
  <c r="AF18" i="3" s="1"/>
  <c r="Q18" i="21"/>
  <c r="S18" i="21" s="1"/>
  <c r="P18" i="21"/>
  <c r="R18" i="21" s="1"/>
  <c r="L19" i="21" s="1"/>
  <c r="N19" i="21" s="1"/>
  <c r="Q18" i="20"/>
  <c r="S18" i="20" s="1"/>
  <c r="P18" i="20"/>
  <c r="R18" i="20" s="1"/>
  <c r="L19" i="20" s="1"/>
  <c r="N19" i="20" s="1"/>
  <c r="F19" i="23"/>
  <c r="O19" i="19"/>
  <c r="O20" i="18"/>
  <c r="F20" i="22"/>
  <c r="Q19" i="17"/>
  <c r="S19" i="17" s="1"/>
  <c r="P19" i="17"/>
  <c r="R19" i="17" s="1"/>
  <c r="L20" i="17" s="1"/>
  <c r="N20" i="17" s="1"/>
  <c r="Q18" i="15"/>
  <c r="S18" i="15" s="1"/>
  <c r="P18" i="15"/>
  <c r="R18" i="15" s="1"/>
  <c r="L19" i="15" s="1"/>
  <c r="N19" i="15" s="1"/>
  <c r="Q19" i="14"/>
  <c r="S19" i="14" s="1"/>
  <c r="P19" i="14"/>
  <c r="R19" i="14" s="1"/>
  <c r="L20" i="14" s="1"/>
  <c r="N20" i="14" s="1"/>
  <c r="M20" i="13"/>
  <c r="M19" i="23"/>
  <c r="Q18" i="12"/>
  <c r="S18" i="12" s="1"/>
  <c r="P18" i="12"/>
  <c r="R18" i="12" s="1"/>
  <c r="L19" i="12" s="1"/>
  <c r="N19" i="12" s="1"/>
  <c r="M20" i="16"/>
  <c r="O19" i="22"/>
  <c r="Q19" i="9"/>
  <c r="S19" i="9" s="1"/>
  <c r="P19" i="9"/>
  <c r="R19" i="9" s="1"/>
  <c r="L20" i="9" s="1"/>
  <c r="N20" i="9" s="1"/>
  <c r="Q19" i="10"/>
  <c r="S19" i="10" s="1"/>
  <c r="P19" i="10"/>
  <c r="R19" i="10" s="1"/>
  <c r="L20" i="10" s="1"/>
  <c r="N20" i="10" s="1"/>
  <c r="Q18" i="11"/>
  <c r="S18" i="11" s="1"/>
  <c r="P18" i="11"/>
  <c r="R18" i="11" s="1"/>
  <c r="L19" i="11" s="1"/>
  <c r="N19" i="11" s="1"/>
  <c r="Q18" i="8"/>
  <c r="S18" i="8" s="1"/>
  <c r="P18" i="8"/>
  <c r="R18" i="8" s="1"/>
  <c r="L19" i="8" s="1"/>
  <c r="N19" i="8" s="1"/>
  <c r="H18" i="4"/>
  <c r="L18" i="3" s="1"/>
  <c r="AD18" i="3" s="1"/>
  <c r="Q18" i="7"/>
  <c r="S18" i="7" s="1"/>
  <c r="P18" i="7"/>
  <c r="R18" i="7" s="1"/>
  <c r="L19" i="7" s="1"/>
  <c r="N19" i="7" s="1"/>
  <c r="M19" i="21" l="1"/>
  <c r="Q18" i="23"/>
  <c r="M19" i="20"/>
  <c r="Q18" i="22"/>
  <c r="Q19" i="19"/>
  <c r="S19" i="19" s="1"/>
  <c r="P19" i="19"/>
  <c r="R19" i="19" s="1"/>
  <c r="L20" i="19" s="1"/>
  <c r="N20" i="19" s="1"/>
  <c r="Q20" i="18"/>
  <c r="S20" i="18" s="1"/>
  <c r="P20" i="18"/>
  <c r="R20" i="18" s="1"/>
  <c r="L21" i="18" s="1"/>
  <c r="N21" i="18" s="1"/>
  <c r="M20" i="17"/>
  <c r="O19" i="23"/>
  <c r="M19" i="15"/>
  <c r="N18" i="23"/>
  <c r="M20" i="14"/>
  <c r="N19" i="22"/>
  <c r="C20" i="23"/>
  <c r="O20" i="13"/>
  <c r="M19" i="12"/>
  <c r="M18" i="22"/>
  <c r="E20" i="22"/>
  <c r="O20" i="16"/>
  <c r="M20" i="9"/>
  <c r="O19" i="4"/>
  <c r="M20" i="10"/>
  <c r="P19" i="4"/>
  <c r="M19" i="8"/>
  <c r="N18" i="4"/>
  <c r="M19" i="11"/>
  <c r="Q18" i="4"/>
  <c r="M19" i="7"/>
  <c r="M18" i="4"/>
  <c r="O18" i="3"/>
  <c r="P18" i="3" s="1"/>
  <c r="R18" i="23" l="1"/>
  <c r="W18" i="3" s="1"/>
  <c r="G19" i="23"/>
  <c r="O19" i="21"/>
  <c r="G19" i="22"/>
  <c r="O19" i="20"/>
  <c r="R18" i="22"/>
  <c r="V18" i="3" s="1"/>
  <c r="M20" i="19"/>
  <c r="P19" i="23"/>
  <c r="M21" i="18"/>
  <c r="P20" i="22"/>
  <c r="E20" i="23"/>
  <c r="O20" i="17"/>
  <c r="D19" i="23"/>
  <c r="O19" i="15"/>
  <c r="D20" i="22"/>
  <c r="O20" i="14"/>
  <c r="Q20" i="13"/>
  <c r="S20" i="13" s="1"/>
  <c r="P20" i="13"/>
  <c r="R20" i="13" s="1"/>
  <c r="L21" i="13" s="1"/>
  <c r="N21" i="13" s="1"/>
  <c r="C19" i="22"/>
  <c r="O19" i="12"/>
  <c r="Q20" i="16"/>
  <c r="S20" i="16" s="1"/>
  <c r="P20" i="16"/>
  <c r="R20" i="16" s="1"/>
  <c r="L21" i="16" s="1"/>
  <c r="N21" i="16" s="1"/>
  <c r="O20" i="9"/>
  <c r="E20" i="4"/>
  <c r="R18" i="4"/>
  <c r="U18" i="3" s="1"/>
  <c r="F20" i="4"/>
  <c r="O20" i="10"/>
  <c r="O19" i="8"/>
  <c r="D19" i="4"/>
  <c r="G19" i="4"/>
  <c r="O19" i="11"/>
  <c r="O19" i="7"/>
  <c r="C19" i="4"/>
  <c r="H19" i="23" l="1"/>
  <c r="N19" i="3" s="1"/>
  <c r="AF19" i="3" s="1"/>
  <c r="H19" i="22"/>
  <c r="M19" i="3" s="1"/>
  <c r="AE19" i="3" s="1"/>
  <c r="Q19" i="21"/>
  <c r="S19" i="21" s="1"/>
  <c r="P19" i="21"/>
  <c r="R19" i="21" s="1"/>
  <c r="L20" i="21" s="1"/>
  <c r="N20" i="21" s="1"/>
  <c r="X18" i="3"/>
  <c r="Q19" i="20"/>
  <c r="S19" i="20" s="1"/>
  <c r="P19" i="20"/>
  <c r="R19" i="20" s="1"/>
  <c r="L20" i="20" s="1"/>
  <c r="N20" i="20" s="1"/>
  <c r="F20" i="23"/>
  <c r="O20" i="19"/>
  <c r="F21" i="22"/>
  <c r="O21" i="18"/>
  <c r="Q20" i="17"/>
  <c r="S20" i="17" s="1"/>
  <c r="P20" i="17"/>
  <c r="R20" i="17" s="1"/>
  <c r="L21" i="17" s="1"/>
  <c r="N21" i="17" s="1"/>
  <c r="Q19" i="15"/>
  <c r="S19" i="15" s="1"/>
  <c r="P19" i="15"/>
  <c r="R19" i="15" s="1"/>
  <c r="L20" i="15" s="1"/>
  <c r="N20" i="15" s="1"/>
  <c r="Q20" i="14"/>
  <c r="S20" i="14" s="1"/>
  <c r="P20" i="14"/>
  <c r="R20" i="14" s="1"/>
  <c r="L21" i="14" s="1"/>
  <c r="N21" i="14" s="1"/>
  <c r="M21" i="13"/>
  <c r="M20" i="23"/>
  <c r="Q19" i="12"/>
  <c r="S19" i="12" s="1"/>
  <c r="P19" i="12"/>
  <c r="R19" i="12" s="1"/>
  <c r="L20" i="12" s="1"/>
  <c r="N20" i="12" s="1"/>
  <c r="M21" i="16"/>
  <c r="O20" i="22"/>
  <c r="Q20" i="9"/>
  <c r="S20" i="9" s="1"/>
  <c r="P20" i="9"/>
  <c r="R20" i="9" s="1"/>
  <c r="L21" i="9" s="1"/>
  <c r="N21" i="9" s="1"/>
  <c r="Q20" i="10"/>
  <c r="S20" i="10" s="1"/>
  <c r="P20" i="10"/>
  <c r="R20" i="10" s="1"/>
  <c r="L21" i="10" s="1"/>
  <c r="N21" i="10" s="1"/>
  <c r="Q19" i="7"/>
  <c r="S19" i="7" s="1"/>
  <c r="P19" i="7"/>
  <c r="R19" i="7" s="1"/>
  <c r="L20" i="7" s="1"/>
  <c r="N20" i="7" s="1"/>
  <c r="Q19" i="8"/>
  <c r="S19" i="8" s="1"/>
  <c r="P19" i="8"/>
  <c r="R19" i="8" s="1"/>
  <c r="L20" i="8" s="1"/>
  <c r="N20" i="8" s="1"/>
  <c r="Q19" i="11"/>
  <c r="S19" i="11" s="1"/>
  <c r="P19" i="11"/>
  <c r="R19" i="11" s="1"/>
  <c r="L20" i="11" s="1"/>
  <c r="N20" i="11" s="1"/>
  <c r="H19" i="4"/>
  <c r="L19" i="3" s="1"/>
  <c r="AD19" i="3" s="1"/>
  <c r="M20" i="21" l="1"/>
  <c r="Q19" i="23"/>
  <c r="M20" i="20"/>
  <c r="Q19" i="22"/>
  <c r="Q20" i="19"/>
  <c r="S20" i="19" s="1"/>
  <c r="P20" i="19"/>
  <c r="R20" i="19" s="1"/>
  <c r="L21" i="19" s="1"/>
  <c r="N21" i="19" s="1"/>
  <c r="Q21" i="18"/>
  <c r="S21" i="18" s="1"/>
  <c r="P21" i="18"/>
  <c r="R21" i="18" s="1"/>
  <c r="L22" i="18" s="1"/>
  <c r="N22" i="18" s="1"/>
  <c r="M21" i="17"/>
  <c r="O20" i="23"/>
  <c r="M20" i="15"/>
  <c r="N19" i="23"/>
  <c r="M21" i="14"/>
  <c r="N20" i="22"/>
  <c r="C21" i="23"/>
  <c r="O21" i="13"/>
  <c r="M20" i="12"/>
  <c r="M19" i="22"/>
  <c r="E21" i="22"/>
  <c r="O21" i="16"/>
  <c r="M21" i="9"/>
  <c r="O20" i="4"/>
  <c r="M21" i="10"/>
  <c r="P20" i="4"/>
  <c r="M20" i="11"/>
  <c r="Q19" i="4"/>
  <c r="O19" i="3"/>
  <c r="P19" i="3" s="1"/>
  <c r="M20" i="8"/>
  <c r="N19" i="4"/>
  <c r="M20" i="7"/>
  <c r="M19" i="4"/>
  <c r="R19" i="23" l="1"/>
  <c r="W19" i="3" s="1"/>
  <c r="G20" i="23"/>
  <c r="O20" i="21"/>
  <c r="G20" i="22"/>
  <c r="O20" i="20"/>
  <c r="R19" i="22"/>
  <c r="V19" i="3" s="1"/>
  <c r="M21" i="19"/>
  <c r="P20" i="23"/>
  <c r="M22" i="18"/>
  <c r="P21" i="22"/>
  <c r="O21" i="17"/>
  <c r="E21" i="23"/>
  <c r="D20" i="23"/>
  <c r="O20" i="15"/>
  <c r="D21" i="22"/>
  <c r="O21" i="14"/>
  <c r="Q21" i="13"/>
  <c r="S21" i="13" s="1"/>
  <c r="P21" i="13"/>
  <c r="R21" i="13" s="1"/>
  <c r="L22" i="13" s="1"/>
  <c r="N22" i="13" s="1"/>
  <c r="C20" i="22"/>
  <c r="O20" i="12"/>
  <c r="Q21" i="16"/>
  <c r="S21" i="16" s="1"/>
  <c r="P21" i="16"/>
  <c r="R21" i="16" s="1"/>
  <c r="L22" i="16" s="1"/>
  <c r="N22" i="16" s="1"/>
  <c r="O21" i="9"/>
  <c r="E21" i="4"/>
  <c r="R19" i="4"/>
  <c r="U19" i="3" s="1"/>
  <c r="F21" i="4"/>
  <c r="O21" i="10"/>
  <c r="C20" i="4"/>
  <c r="O20" i="7"/>
  <c r="O20" i="8"/>
  <c r="D20" i="4"/>
  <c r="G20" i="4"/>
  <c r="O20" i="11"/>
  <c r="H20" i="23" l="1"/>
  <c r="N20" i="3" s="1"/>
  <c r="AF20" i="3" s="1"/>
  <c r="H20" i="22"/>
  <c r="M20" i="3" s="1"/>
  <c r="AE20" i="3" s="1"/>
  <c r="Q20" i="21"/>
  <c r="S20" i="21" s="1"/>
  <c r="P20" i="21"/>
  <c r="R20" i="21" s="1"/>
  <c r="L21" i="21" s="1"/>
  <c r="N21" i="21" s="1"/>
  <c r="Q20" i="20"/>
  <c r="S20" i="20" s="1"/>
  <c r="P20" i="20"/>
  <c r="R20" i="20" s="1"/>
  <c r="L21" i="20" s="1"/>
  <c r="N21" i="20" s="1"/>
  <c r="X19" i="3"/>
  <c r="O21" i="19"/>
  <c r="F21" i="23"/>
  <c r="F22" i="22"/>
  <c r="O22" i="18"/>
  <c r="Q21" i="17"/>
  <c r="S21" i="17" s="1"/>
  <c r="P21" i="17"/>
  <c r="R21" i="17" s="1"/>
  <c r="L22" i="17" s="1"/>
  <c r="N22" i="17" s="1"/>
  <c r="Q20" i="15"/>
  <c r="S20" i="15" s="1"/>
  <c r="P20" i="15"/>
  <c r="R20" i="15" s="1"/>
  <c r="L21" i="15" s="1"/>
  <c r="N21" i="15" s="1"/>
  <c r="Q21" i="14"/>
  <c r="S21" i="14" s="1"/>
  <c r="P21" i="14"/>
  <c r="R21" i="14" s="1"/>
  <c r="L22" i="14" s="1"/>
  <c r="N22" i="14" s="1"/>
  <c r="M22" i="13"/>
  <c r="M21" i="23"/>
  <c r="Q20" i="12"/>
  <c r="S20" i="12" s="1"/>
  <c r="P20" i="12"/>
  <c r="R20" i="12" s="1"/>
  <c r="L21" i="12" s="1"/>
  <c r="N21" i="12" s="1"/>
  <c r="M22" i="16"/>
  <c r="O21" i="22"/>
  <c r="P21" i="9"/>
  <c r="R21" i="9" s="1"/>
  <c r="L22" i="9" s="1"/>
  <c r="N22" i="9" s="1"/>
  <c r="Q21" i="9"/>
  <c r="S21" i="9" s="1"/>
  <c r="Q21" i="10"/>
  <c r="S21" i="10" s="1"/>
  <c r="P21" i="10"/>
  <c r="R21" i="10" s="1"/>
  <c r="L22" i="10" s="1"/>
  <c r="N22" i="10" s="1"/>
  <c r="Q20" i="8"/>
  <c r="S20" i="8" s="1"/>
  <c r="P20" i="8"/>
  <c r="R20" i="8" s="1"/>
  <c r="L21" i="8" s="1"/>
  <c r="N21" i="8" s="1"/>
  <c r="Q20" i="7"/>
  <c r="S20" i="7" s="1"/>
  <c r="P20" i="7"/>
  <c r="R20" i="7" s="1"/>
  <c r="L21" i="7" s="1"/>
  <c r="N21" i="7" s="1"/>
  <c r="Q20" i="11"/>
  <c r="S20" i="11" s="1"/>
  <c r="P20" i="11"/>
  <c r="R20" i="11" s="1"/>
  <c r="L21" i="11" s="1"/>
  <c r="N21" i="11" s="1"/>
  <c r="H20" i="4"/>
  <c r="L20" i="3" s="1"/>
  <c r="AD20" i="3" s="1"/>
  <c r="M21" i="21" l="1"/>
  <c r="Q20" i="23"/>
  <c r="M21" i="20"/>
  <c r="Q20" i="22"/>
  <c r="Q21" i="19"/>
  <c r="S21" i="19" s="1"/>
  <c r="P21" i="19"/>
  <c r="R21" i="19" s="1"/>
  <c r="L22" i="19" s="1"/>
  <c r="N22" i="19" s="1"/>
  <c r="Q22" i="18"/>
  <c r="S22" i="18" s="1"/>
  <c r="P22" i="18"/>
  <c r="R22" i="18" s="1"/>
  <c r="L23" i="18" s="1"/>
  <c r="N23" i="18" s="1"/>
  <c r="M22" i="17"/>
  <c r="O21" i="23"/>
  <c r="M21" i="15"/>
  <c r="N20" i="23"/>
  <c r="M22" i="14"/>
  <c r="N21" i="22"/>
  <c r="C22" i="23"/>
  <c r="O22" i="13"/>
  <c r="M21" i="12"/>
  <c r="M20" i="22"/>
  <c r="E22" i="22"/>
  <c r="O22" i="16"/>
  <c r="M22" i="9"/>
  <c r="O21" i="4"/>
  <c r="M22" i="10"/>
  <c r="P21" i="4"/>
  <c r="M21" i="8"/>
  <c r="N20" i="4"/>
  <c r="M21" i="7"/>
  <c r="M20" i="4"/>
  <c r="O20" i="3"/>
  <c r="P20" i="3" s="1"/>
  <c r="M21" i="11"/>
  <c r="Q20" i="4"/>
  <c r="R20" i="23" l="1"/>
  <c r="W20" i="3" s="1"/>
  <c r="G21" i="23"/>
  <c r="O21" i="21"/>
  <c r="G21" i="22"/>
  <c r="O21" i="20"/>
  <c r="R20" i="22"/>
  <c r="V20" i="3" s="1"/>
  <c r="M22" i="19"/>
  <c r="P21" i="23"/>
  <c r="M23" i="18"/>
  <c r="P22" i="22"/>
  <c r="E22" i="23"/>
  <c r="O22" i="17"/>
  <c r="D21" i="23"/>
  <c r="O21" i="15"/>
  <c r="D22" i="22"/>
  <c r="O22" i="14"/>
  <c r="Q22" i="13"/>
  <c r="S22" i="13" s="1"/>
  <c r="P22" i="13"/>
  <c r="R22" i="13" s="1"/>
  <c r="L23" i="13" s="1"/>
  <c r="N23" i="13" s="1"/>
  <c r="C21" i="22"/>
  <c r="O21" i="12"/>
  <c r="Q22" i="16"/>
  <c r="S22" i="16" s="1"/>
  <c r="P22" i="16"/>
  <c r="R22" i="16" s="1"/>
  <c r="L23" i="16" s="1"/>
  <c r="N23" i="16" s="1"/>
  <c r="E22" i="4"/>
  <c r="O22" i="9"/>
  <c r="F22" i="4"/>
  <c r="O22" i="10"/>
  <c r="R20" i="4"/>
  <c r="U20" i="3" s="1"/>
  <c r="O21" i="7"/>
  <c r="C21" i="4"/>
  <c r="G21" i="4"/>
  <c r="O21" i="11"/>
  <c r="D21" i="4"/>
  <c r="O21" i="8"/>
  <c r="H21" i="22" l="1"/>
  <c r="M21" i="3" s="1"/>
  <c r="AE21" i="3" s="1"/>
  <c r="H21" i="23"/>
  <c r="N21" i="3" s="1"/>
  <c r="AF21" i="3" s="1"/>
  <c r="Q21" i="21"/>
  <c r="S21" i="21" s="1"/>
  <c r="P21" i="21"/>
  <c r="R21" i="21" s="1"/>
  <c r="L22" i="21" s="1"/>
  <c r="N22" i="21" s="1"/>
  <c r="Q21" i="20"/>
  <c r="S21" i="20" s="1"/>
  <c r="P21" i="20"/>
  <c r="R21" i="20" s="1"/>
  <c r="L22" i="20" s="1"/>
  <c r="N22" i="20" s="1"/>
  <c r="X20" i="3"/>
  <c r="F22" i="23"/>
  <c r="O22" i="19"/>
  <c r="F23" i="22"/>
  <c r="O23" i="18"/>
  <c r="Q22" i="17"/>
  <c r="S22" i="17" s="1"/>
  <c r="P22" i="17"/>
  <c r="R22" i="17" s="1"/>
  <c r="L23" i="17" s="1"/>
  <c r="N23" i="17" s="1"/>
  <c r="Q21" i="15"/>
  <c r="S21" i="15" s="1"/>
  <c r="P21" i="15"/>
  <c r="R21" i="15" s="1"/>
  <c r="L22" i="15" s="1"/>
  <c r="N22" i="15" s="1"/>
  <c r="Q22" i="14"/>
  <c r="S22" i="14" s="1"/>
  <c r="P22" i="14"/>
  <c r="R22" i="14" s="1"/>
  <c r="L23" i="14" s="1"/>
  <c r="N23" i="14" s="1"/>
  <c r="M23" i="13"/>
  <c r="M22" i="23"/>
  <c r="Q21" i="12"/>
  <c r="S21" i="12" s="1"/>
  <c r="P21" i="12"/>
  <c r="R21" i="12" s="1"/>
  <c r="L22" i="12" s="1"/>
  <c r="N22" i="12" s="1"/>
  <c r="M23" i="16"/>
  <c r="O22" i="22"/>
  <c r="Q22" i="9"/>
  <c r="S22" i="9" s="1"/>
  <c r="P22" i="9"/>
  <c r="R22" i="9" s="1"/>
  <c r="L23" i="9" s="1"/>
  <c r="N23" i="9" s="1"/>
  <c r="Q22" i="10"/>
  <c r="S22" i="10" s="1"/>
  <c r="P22" i="10"/>
  <c r="R22" i="10" s="1"/>
  <c r="L23" i="10" s="1"/>
  <c r="N23" i="10" s="1"/>
  <c r="H21" i="4"/>
  <c r="L21" i="3" s="1"/>
  <c r="AD21" i="3" s="1"/>
  <c r="Q21" i="7"/>
  <c r="S21" i="7" s="1"/>
  <c r="P21" i="7"/>
  <c r="R21" i="7" s="1"/>
  <c r="L22" i="7" s="1"/>
  <c r="N22" i="7" s="1"/>
  <c r="Q21" i="8"/>
  <c r="S21" i="8" s="1"/>
  <c r="P21" i="8"/>
  <c r="R21" i="8" s="1"/>
  <c r="L22" i="8" s="1"/>
  <c r="N22" i="8" s="1"/>
  <c r="Q21" i="11"/>
  <c r="S21" i="11" s="1"/>
  <c r="P21" i="11"/>
  <c r="R21" i="11" s="1"/>
  <c r="L22" i="11" s="1"/>
  <c r="N22" i="11" s="1"/>
  <c r="M22" i="21" l="1"/>
  <c r="Q21" i="23"/>
  <c r="M22" i="20"/>
  <c r="Q21" i="22"/>
  <c r="Q22" i="19"/>
  <c r="S22" i="19" s="1"/>
  <c r="P22" i="19"/>
  <c r="R22" i="19" s="1"/>
  <c r="L23" i="19" s="1"/>
  <c r="N23" i="19" s="1"/>
  <c r="Q23" i="18"/>
  <c r="S23" i="18" s="1"/>
  <c r="P23" i="18"/>
  <c r="R23" i="18" s="1"/>
  <c r="L24" i="18" s="1"/>
  <c r="N24" i="18" s="1"/>
  <c r="M23" i="17"/>
  <c r="O22" i="23"/>
  <c r="M22" i="15"/>
  <c r="N21" i="23"/>
  <c r="M23" i="14"/>
  <c r="N22" i="22"/>
  <c r="C23" i="23"/>
  <c r="O23" i="13"/>
  <c r="M22" i="12"/>
  <c r="M21" i="22"/>
  <c r="E23" i="22"/>
  <c r="O23" i="16"/>
  <c r="O22" i="4"/>
  <c r="M23" i="9"/>
  <c r="P22" i="4"/>
  <c r="M23" i="10"/>
  <c r="M22" i="11"/>
  <c r="Q21" i="4"/>
  <c r="M22" i="8"/>
  <c r="N21" i="4"/>
  <c r="M22" i="7"/>
  <c r="M21" i="4"/>
  <c r="O21" i="3"/>
  <c r="P21" i="3" s="1"/>
  <c r="R21" i="23" l="1"/>
  <c r="W21" i="3" s="1"/>
  <c r="G22" i="23"/>
  <c r="O22" i="21"/>
  <c r="G22" i="22"/>
  <c r="O22" i="20"/>
  <c r="R21" i="22"/>
  <c r="V21" i="3" s="1"/>
  <c r="M23" i="19"/>
  <c r="P22" i="23"/>
  <c r="M24" i="18"/>
  <c r="P23" i="22"/>
  <c r="E23" i="23"/>
  <c r="O23" i="17"/>
  <c r="D22" i="23"/>
  <c r="O22" i="15"/>
  <c r="D23" i="22"/>
  <c r="O23" i="14"/>
  <c r="Q23" i="13"/>
  <c r="S23" i="13" s="1"/>
  <c r="P23" i="13"/>
  <c r="R23" i="13" s="1"/>
  <c r="L24" i="13" s="1"/>
  <c r="N24" i="13" s="1"/>
  <c r="C22" i="22"/>
  <c r="O22" i="12"/>
  <c r="Q23" i="16"/>
  <c r="S23" i="16" s="1"/>
  <c r="P23" i="16"/>
  <c r="R23" i="16" s="1"/>
  <c r="L24" i="16" s="1"/>
  <c r="N24" i="16" s="1"/>
  <c r="O23" i="9"/>
  <c r="E23" i="4"/>
  <c r="F23" i="4"/>
  <c r="O23" i="10"/>
  <c r="O22" i="7"/>
  <c r="C22" i="4"/>
  <c r="R21" i="4"/>
  <c r="U21" i="3" s="1"/>
  <c r="O22" i="8"/>
  <c r="D22" i="4"/>
  <c r="G22" i="4"/>
  <c r="O22" i="11"/>
  <c r="H22" i="22" l="1"/>
  <c r="M22" i="3" s="1"/>
  <c r="AE22" i="3" s="1"/>
  <c r="H22" i="23"/>
  <c r="N22" i="3" s="1"/>
  <c r="AF22" i="3" s="1"/>
  <c r="Q22" i="21"/>
  <c r="S22" i="21" s="1"/>
  <c r="P22" i="21"/>
  <c r="R22" i="21" s="1"/>
  <c r="L23" i="21" s="1"/>
  <c r="N23" i="21" s="1"/>
  <c r="Q22" i="20"/>
  <c r="S22" i="20" s="1"/>
  <c r="P22" i="20"/>
  <c r="R22" i="20" s="1"/>
  <c r="L23" i="20" s="1"/>
  <c r="N23" i="20" s="1"/>
  <c r="X21" i="3"/>
  <c r="F23" i="23"/>
  <c r="O23" i="19"/>
  <c r="F24" i="22"/>
  <c r="O24" i="18"/>
  <c r="Q23" i="17"/>
  <c r="S23" i="17" s="1"/>
  <c r="P23" i="17"/>
  <c r="R23" i="17" s="1"/>
  <c r="L24" i="17" s="1"/>
  <c r="N24" i="17" s="1"/>
  <c r="Q22" i="15"/>
  <c r="S22" i="15" s="1"/>
  <c r="P22" i="15"/>
  <c r="R22" i="15" s="1"/>
  <c r="L23" i="15" s="1"/>
  <c r="N23" i="15" s="1"/>
  <c r="Q23" i="14"/>
  <c r="S23" i="14" s="1"/>
  <c r="P23" i="14"/>
  <c r="R23" i="14" s="1"/>
  <c r="L24" i="14" s="1"/>
  <c r="N24" i="14" s="1"/>
  <c r="M24" i="13"/>
  <c r="M23" i="23"/>
  <c r="Q22" i="12"/>
  <c r="S22" i="12" s="1"/>
  <c r="P22" i="12"/>
  <c r="R22" i="12" s="1"/>
  <c r="L23" i="12" s="1"/>
  <c r="N23" i="12" s="1"/>
  <c r="M24" i="16"/>
  <c r="O23" i="22"/>
  <c r="Q23" i="9"/>
  <c r="S23" i="9" s="1"/>
  <c r="P23" i="9"/>
  <c r="R23" i="9" s="1"/>
  <c r="L24" i="9" s="1"/>
  <c r="N24" i="9" s="1"/>
  <c r="H22" i="4"/>
  <c r="L22" i="3" s="1"/>
  <c r="AD22" i="3" s="1"/>
  <c r="P23" i="10"/>
  <c r="R23" i="10" s="1"/>
  <c r="L24" i="10" s="1"/>
  <c r="N24" i="10" s="1"/>
  <c r="Q23" i="10"/>
  <c r="S23" i="10" s="1"/>
  <c r="Q22" i="7"/>
  <c r="S22" i="7" s="1"/>
  <c r="P22" i="7"/>
  <c r="R22" i="7" s="1"/>
  <c r="L23" i="7" s="1"/>
  <c r="N23" i="7" s="1"/>
  <c r="Q22" i="11"/>
  <c r="S22" i="11" s="1"/>
  <c r="P22" i="11"/>
  <c r="R22" i="11" s="1"/>
  <c r="L23" i="11" s="1"/>
  <c r="N23" i="11" s="1"/>
  <c r="Q22" i="8"/>
  <c r="S22" i="8" s="1"/>
  <c r="P22" i="8"/>
  <c r="R22" i="8" s="1"/>
  <c r="L23" i="8" s="1"/>
  <c r="N23" i="8" s="1"/>
  <c r="O22" i="3" l="1"/>
  <c r="P22" i="3" s="1"/>
  <c r="M23" i="21"/>
  <c r="Q22" i="23"/>
  <c r="M23" i="20"/>
  <c r="Q22" i="22"/>
  <c r="Q23" i="19"/>
  <c r="S23" i="19" s="1"/>
  <c r="P23" i="19"/>
  <c r="R23" i="19" s="1"/>
  <c r="L24" i="19" s="1"/>
  <c r="N24" i="19" s="1"/>
  <c r="Q24" i="18"/>
  <c r="S24" i="18" s="1"/>
  <c r="P24" i="18"/>
  <c r="R24" i="18" s="1"/>
  <c r="L25" i="18" s="1"/>
  <c r="N25" i="18" s="1"/>
  <c r="M24" i="17"/>
  <c r="O23" i="23"/>
  <c r="M23" i="15"/>
  <c r="N22" i="23"/>
  <c r="M24" i="14"/>
  <c r="N23" i="22"/>
  <c r="C24" i="23"/>
  <c r="O24" i="13"/>
  <c r="M23" i="12"/>
  <c r="M22" i="22"/>
  <c r="E24" i="22"/>
  <c r="O24" i="16"/>
  <c r="O23" i="4"/>
  <c r="M24" i="9"/>
  <c r="M24" i="10"/>
  <c r="P23" i="4"/>
  <c r="M23" i="11"/>
  <c r="Q22" i="4"/>
  <c r="M23" i="8"/>
  <c r="N22" i="4"/>
  <c r="M23" i="7"/>
  <c r="M22" i="4"/>
  <c r="R22" i="22" l="1"/>
  <c r="V22" i="3" s="1"/>
  <c r="R22" i="23"/>
  <c r="W22" i="3" s="1"/>
  <c r="G23" i="23"/>
  <c r="O23" i="21"/>
  <c r="O23" i="20"/>
  <c r="G23" i="22"/>
  <c r="M24" i="19"/>
  <c r="P23" i="23"/>
  <c r="M25" i="18"/>
  <c r="P24" i="22"/>
  <c r="E24" i="23"/>
  <c r="O24" i="17"/>
  <c r="O23" i="15"/>
  <c r="D23" i="23"/>
  <c r="D24" i="22"/>
  <c r="O24" i="14"/>
  <c r="Q24" i="13"/>
  <c r="S24" i="13" s="1"/>
  <c r="P24" i="13"/>
  <c r="R24" i="13" s="1"/>
  <c r="L25" i="13" s="1"/>
  <c r="N25" i="13" s="1"/>
  <c r="C23" i="22"/>
  <c r="O23" i="12"/>
  <c r="Q24" i="16"/>
  <c r="S24" i="16" s="1"/>
  <c r="P24" i="16"/>
  <c r="R24" i="16" s="1"/>
  <c r="L25" i="16" s="1"/>
  <c r="N25" i="16" s="1"/>
  <c r="R22" i="4"/>
  <c r="U22" i="3" s="1"/>
  <c r="E24" i="4"/>
  <c r="O24" i="9"/>
  <c r="F24" i="4"/>
  <c r="O24" i="10"/>
  <c r="D23" i="4"/>
  <c r="O23" i="8"/>
  <c r="O23" i="7"/>
  <c r="C23" i="4"/>
  <c r="G23" i="4"/>
  <c r="O23" i="11"/>
  <c r="H23" i="22" l="1"/>
  <c r="M23" i="3" s="1"/>
  <c r="AE23" i="3" s="1"/>
  <c r="H23" i="23"/>
  <c r="N23" i="3" s="1"/>
  <c r="AF23" i="3" s="1"/>
  <c r="X22" i="3"/>
  <c r="Q23" i="21"/>
  <c r="S23" i="21" s="1"/>
  <c r="P23" i="21"/>
  <c r="R23" i="21" s="1"/>
  <c r="L24" i="21" s="1"/>
  <c r="N24" i="21" s="1"/>
  <c r="Q23" i="20"/>
  <c r="S23" i="20" s="1"/>
  <c r="P23" i="20"/>
  <c r="R23" i="20" s="1"/>
  <c r="L24" i="20" s="1"/>
  <c r="N24" i="20" s="1"/>
  <c r="F24" i="23"/>
  <c r="O24" i="19"/>
  <c r="F25" i="22"/>
  <c r="O25" i="18"/>
  <c r="Q24" i="17"/>
  <c r="S24" i="17" s="1"/>
  <c r="P24" i="17"/>
  <c r="R24" i="17" s="1"/>
  <c r="L25" i="17" s="1"/>
  <c r="N25" i="17" s="1"/>
  <c r="Q23" i="15"/>
  <c r="S23" i="15" s="1"/>
  <c r="P23" i="15"/>
  <c r="R23" i="15" s="1"/>
  <c r="L24" i="15" s="1"/>
  <c r="N24" i="15" s="1"/>
  <c r="Q24" i="14"/>
  <c r="S24" i="14" s="1"/>
  <c r="P24" i="14"/>
  <c r="R24" i="14" s="1"/>
  <c r="L25" i="14" s="1"/>
  <c r="N25" i="14" s="1"/>
  <c r="M25" i="13"/>
  <c r="M24" i="23"/>
  <c r="Q23" i="12"/>
  <c r="S23" i="12" s="1"/>
  <c r="P23" i="12"/>
  <c r="R23" i="12" s="1"/>
  <c r="L24" i="12" s="1"/>
  <c r="N24" i="12" s="1"/>
  <c r="M25" i="16"/>
  <c r="O24" i="22"/>
  <c r="Q24" i="9"/>
  <c r="S24" i="9" s="1"/>
  <c r="P24" i="9"/>
  <c r="R24" i="9" s="1"/>
  <c r="L25" i="9" s="1"/>
  <c r="N25" i="9" s="1"/>
  <c r="H23" i="4"/>
  <c r="L23" i="3" s="1"/>
  <c r="AD23" i="3" s="1"/>
  <c r="Q24" i="10"/>
  <c r="S24" i="10" s="1"/>
  <c r="P24" i="10"/>
  <c r="R24" i="10" s="1"/>
  <c r="L25" i="10" s="1"/>
  <c r="N25" i="10" s="1"/>
  <c r="Q23" i="7"/>
  <c r="S23" i="7" s="1"/>
  <c r="P23" i="7"/>
  <c r="R23" i="7" s="1"/>
  <c r="L24" i="7" s="1"/>
  <c r="N24" i="7" s="1"/>
  <c r="Q23" i="8"/>
  <c r="S23" i="8" s="1"/>
  <c r="P23" i="8"/>
  <c r="R23" i="8" s="1"/>
  <c r="L24" i="8" s="1"/>
  <c r="N24" i="8" s="1"/>
  <c r="Q23" i="11"/>
  <c r="S23" i="11" s="1"/>
  <c r="P23" i="11"/>
  <c r="R23" i="11" s="1"/>
  <c r="L24" i="11" s="1"/>
  <c r="N24" i="11" s="1"/>
  <c r="O23" i="3" l="1"/>
  <c r="P23" i="3" s="1"/>
  <c r="M24" i="21"/>
  <c r="Q23" i="23"/>
  <c r="M24" i="20"/>
  <c r="Q23" i="22"/>
  <c r="Q24" i="19"/>
  <c r="S24" i="19" s="1"/>
  <c r="P24" i="19"/>
  <c r="R24" i="19" s="1"/>
  <c r="L25" i="19" s="1"/>
  <c r="N25" i="19" s="1"/>
  <c r="Q25" i="18"/>
  <c r="S25" i="18" s="1"/>
  <c r="P25" i="18"/>
  <c r="R25" i="18" s="1"/>
  <c r="L26" i="18" s="1"/>
  <c r="N26" i="18" s="1"/>
  <c r="M25" i="17"/>
  <c r="O24" i="23"/>
  <c r="M24" i="15"/>
  <c r="N23" i="23"/>
  <c r="M25" i="14"/>
  <c r="N24" i="22"/>
  <c r="O25" i="13"/>
  <c r="C25" i="23"/>
  <c r="M24" i="12"/>
  <c r="M23" i="22"/>
  <c r="E25" i="22"/>
  <c r="O25" i="16"/>
  <c r="M25" i="9"/>
  <c r="O24" i="4"/>
  <c r="M25" i="10"/>
  <c r="P24" i="4"/>
  <c r="M24" i="11"/>
  <c r="Q23" i="4"/>
  <c r="M24" i="8"/>
  <c r="N23" i="4"/>
  <c r="M24" i="7"/>
  <c r="M23" i="4"/>
  <c r="R23" i="23" l="1"/>
  <c r="W23" i="3" s="1"/>
  <c r="G24" i="23"/>
  <c r="O24" i="21"/>
  <c r="G24" i="22"/>
  <c r="O24" i="20"/>
  <c r="R23" i="22"/>
  <c r="V23" i="3" s="1"/>
  <c r="M25" i="19"/>
  <c r="P24" i="23"/>
  <c r="M26" i="18"/>
  <c r="P25" i="22"/>
  <c r="E25" i="23"/>
  <c r="O25" i="17"/>
  <c r="D24" i="23"/>
  <c r="O24" i="15"/>
  <c r="D25" i="22"/>
  <c r="O25" i="14"/>
  <c r="Q25" i="13"/>
  <c r="S25" i="13" s="1"/>
  <c r="P25" i="13"/>
  <c r="R25" i="13" s="1"/>
  <c r="L26" i="13" s="1"/>
  <c r="N26" i="13" s="1"/>
  <c r="C24" i="22"/>
  <c r="O24" i="12"/>
  <c r="Q25" i="16"/>
  <c r="S25" i="16" s="1"/>
  <c r="P25" i="16"/>
  <c r="R25" i="16" s="1"/>
  <c r="L26" i="16" s="1"/>
  <c r="N26" i="16" s="1"/>
  <c r="O25" i="9"/>
  <c r="E25" i="4"/>
  <c r="F25" i="4"/>
  <c r="O25" i="10"/>
  <c r="R23" i="4"/>
  <c r="U23" i="3" s="1"/>
  <c r="G24" i="4"/>
  <c r="O24" i="11"/>
  <c r="O24" i="8"/>
  <c r="D24" i="4"/>
  <c r="O24" i="7"/>
  <c r="C24" i="4"/>
  <c r="H24" i="22" l="1"/>
  <c r="M24" i="3" s="1"/>
  <c r="AE24" i="3" s="1"/>
  <c r="H24" i="23"/>
  <c r="N24" i="3" s="1"/>
  <c r="AF24" i="3" s="1"/>
  <c r="Q24" i="21"/>
  <c r="S24" i="21" s="1"/>
  <c r="P24" i="21"/>
  <c r="R24" i="21" s="1"/>
  <c r="L25" i="21" s="1"/>
  <c r="N25" i="21" s="1"/>
  <c r="X23" i="3"/>
  <c r="Q24" i="20"/>
  <c r="S24" i="20" s="1"/>
  <c r="P24" i="20"/>
  <c r="R24" i="20" s="1"/>
  <c r="L25" i="20" s="1"/>
  <c r="N25" i="20" s="1"/>
  <c r="O25" i="19"/>
  <c r="F25" i="23"/>
  <c r="F26" i="22"/>
  <c r="O26" i="18"/>
  <c r="Q25" i="17"/>
  <c r="S25" i="17" s="1"/>
  <c r="P25" i="17"/>
  <c r="R25" i="17" s="1"/>
  <c r="L26" i="17" s="1"/>
  <c r="N26" i="17" s="1"/>
  <c r="Q24" i="15"/>
  <c r="S24" i="15" s="1"/>
  <c r="P24" i="15"/>
  <c r="R24" i="15" s="1"/>
  <c r="L25" i="15" s="1"/>
  <c r="N25" i="15" s="1"/>
  <c r="Q25" i="14"/>
  <c r="S25" i="14" s="1"/>
  <c r="P25" i="14"/>
  <c r="R25" i="14" s="1"/>
  <c r="L26" i="14" s="1"/>
  <c r="N26" i="14" s="1"/>
  <c r="M26" i="13"/>
  <c r="M25" i="23"/>
  <c r="Q24" i="12"/>
  <c r="S24" i="12" s="1"/>
  <c r="P24" i="12"/>
  <c r="R24" i="12" s="1"/>
  <c r="L25" i="12" s="1"/>
  <c r="N25" i="12" s="1"/>
  <c r="M26" i="16"/>
  <c r="O25" i="22"/>
  <c r="P25" i="9"/>
  <c r="R25" i="9" s="1"/>
  <c r="L26" i="9" s="1"/>
  <c r="N26" i="9" s="1"/>
  <c r="Q25" i="9"/>
  <c r="S25" i="9" s="1"/>
  <c r="Q25" i="10"/>
  <c r="S25" i="10" s="1"/>
  <c r="P25" i="10"/>
  <c r="R25" i="10" s="1"/>
  <c r="L26" i="10" s="1"/>
  <c r="N26" i="10" s="1"/>
  <c r="Q24" i="8"/>
  <c r="S24" i="8" s="1"/>
  <c r="P24" i="8"/>
  <c r="R24" i="8" s="1"/>
  <c r="L25" i="8" s="1"/>
  <c r="N25" i="8" s="1"/>
  <c r="Q24" i="7"/>
  <c r="S24" i="7" s="1"/>
  <c r="P24" i="7"/>
  <c r="R24" i="7" s="1"/>
  <c r="L25" i="7" s="1"/>
  <c r="N25" i="7" s="1"/>
  <c r="Q24" i="11"/>
  <c r="S24" i="11" s="1"/>
  <c r="P24" i="11"/>
  <c r="R24" i="11" s="1"/>
  <c r="L25" i="11" s="1"/>
  <c r="N25" i="11" s="1"/>
  <c r="H24" i="4"/>
  <c r="L24" i="3" s="1"/>
  <c r="AD24" i="3" s="1"/>
  <c r="M25" i="21" l="1"/>
  <c r="Q24" i="23"/>
  <c r="M25" i="20"/>
  <c r="Q24" i="22"/>
  <c r="Q25" i="19"/>
  <c r="S25" i="19" s="1"/>
  <c r="P25" i="19"/>
  <c r="R25" i="19" s="1"/>
  <c r="L26" i="19" s="1"/>
  <c r="N26" i="19" s="1"/>
  <c r="Q26" i="18"/>
  <c r="S26" i="18" s="1"/>
  <c r="P26" i="18"/>
  <c r="R26" i="18" s="1"/>
  <c r="L27" i="18" s="1"/>
  <c r="N27" i="18" s="1"/>
  <c r="M26" i="17"/>
  <c r="O25" i="23"/>
  <c r="M25" i="15"/>
  <c r="N24" i="23"/>
  <c r="M26" i="14"/>
  <c r="N25" i="22"/>
  <c r="O26" i="13"/>
  <c r="C26" i="23"/>
  <c r="M25" i="12"/>
  <c r="M24" i="22"/>
  <c r="E26" i="22"/>
  <c r="O26" i="16"/>
  <c r="M26" i="9"/>
  <c r="O25" i="4"/>
  <c r="M26" i="10"/>
  <c r="P25" i="4"/>
  <c r="O24" i="3"/>
  <c r="P24" i="3" s="1"/>
  <c r="M25" i="7"/>
  <c r="M24" i="4"/>
  <c r="M25" i="11"/>
  <c r="Q24" i="4"/>
  <c r="M25" i="8"/>
  <c r="N24" i="4"/>
  <c r="R24" i="23" l="1"/>
  <c r="W24" i="3" s="1"/>
  <c r="G25" i="23"/>
  <c r="O25" i="21"/>
  <c r="G25" i="22"/>
  <c r="O25" i="20"/>
  <c r="R24" i="22"/>
  <c r="V24" i="3" s="1"/>
  <c r="M26" i="19"/>
  <c r="P25" i="23"/>
  <c r="M27" i="18"/>
  <c r="P26" i="22"/>
  <c r="O26" i="17"/>
  <c r="E26" i="23"/>
  <c r="D25" i="23"/>
  <c r="O25" i="15"/>
  <c r="D26" i="22"/>
  <c r="O26" i="14"/>
  <c r="Q26" i="13"/>
  <c r="S26" i="13" s="1"/>
  <c r="P26" i="13"/>
  <c r="R26" i="13" s="1"/>
  <c r="L27" i="13" s="1"/>
  <c r="N27" i="13" s="1"/>
  <c r="C25" i="22"/>
  <c r="O25" i="12"/>
  <c r="Q26" i="16"/>
  <c r="S26" i="16" s="1"/>
  <c r="P26" i="16"/>
  <c r="R26" i="16" s="1"/>
  <c r="L27" i="16" s="1"/>
  <c r="N27" i="16" s="1"/>
  <c r="E26" i="4"/>
  <c r="O26" i="9"/>
  <c r="O26" i="10"/>
  <c r="F26" i="4"/>
  <c r="O25" i="8"/>
  <c r="D25" i="4"/>
  <c r="O25" i="11"/>
  <c r="G25" i="4"/>
  <c r="R24" i="4"/>
  <c r="U24" i="3" s="1"/>
  <c r="O25" i="7"/>
  <c r="C25" i="4"/>
  <c r="H25" i="23" l="1"/>
  <c r="N25" i="3" s="1"/>
  <c r="AF25" i="3" s="1"/>
  <c r="X24" i="3"/>
  <c r="Q25" i="21"/>
  <c r="S25" i="21" s="1"/>
  <c r="P25" i="21"/>
  <c r="R25" i="21" s="1"/>
  <c r="L26" i="21" s="1"/>
  <c r="N26" i="21" s="1"/>
  <c r="H25" i="22"/>
  <c r="M25" i="3" s="1"/>
  <c r="AE25" i="3" s="1"/>
  <c r="Q25" i="20"/>
  <c r="S25" i="20" s="1"/>
  <c r="P25" i="20"/>
  <c r="R25" i="20" s="1"/>
  <c r="L26" i="20" s="1"/>
  <c r="N26" i="20" s="1"/>
  <c r="O26" i="19"/>
  <c r="F26" i="23"/>
  <c r="F27" i="22"/>
  <c r="O27" i="18"/>
  <c r="Q26" i="17"/>
  <c r="S26" i="17" s="1"/>
  <c r="P26" i="17"/>
  <c r="R26" i="17" s="1"/>
  <c r="L27" i="17" s="1"/>
  <c r="N27" i="17" s="1"/>
  <c r="Q25" i="15"/>
  <c r="S25" i="15" s="1"/>
  <c r="P25" i="15"/>
  <c r="R25" i="15" s="1"/>
  <c r="L26" i="15" s="1"/>
  <c r="N26" i="15" s="1"/>
  <c r="Q26" i="14"/>
  <c r="S26" i="14" s="1"/>
  <c r="P26" i="14"/>
  <c r="R26" i="14" s="1"/>
  <c r="L27" i="14" s="1"/>
  <c r="N27" i="14" s="1"/>
  <c r="M27" i="13"/>
  <c r="M26" i="23"/>
  <c r="Q25" i="12"/>
  <c r="S25" i="12" s="1"/>
  <c r="P25" i="12"/>
  <c r="R25" i="12" s="1"/>
  <c r="L26" i="12" s="1"/>
  <c r="N26" i="12" s="1"/>
  <c r="M27" i="16"/>
  <c r="O26" i="22"/>
  <c r="Q26" i="9"/>
  <c r="S26" i="9" s="1"/>
  <c r="P26" i="9"/>
  <c r="R26" i="9" s="1"/>
  <c r="L27" i="9" s="1"/>
  <c r="N27" i="9" s="1"/>
  <c r="Q26" i="10"/>
  <c r="S26" i="10" s="1"/>
  <c r="P26" i="10"/>
  <c r="R26" i="10" s="1"/>
  <c r="L27" i="10" s="1"/>
  <c r="N27" i="10" s="1"/>
  <c r="Q25" i="11"/>
  <c r="S25" i="11" s="1"/>
  <c r="P25" i="11"/>
  <c r="R25" i="11" s="1"/>
  <c r="L26" i="11" s="1"/>
  <c r="N26" i="11" s="1"/>
  <c r="H25" i="4"/>
  <c r="L25" i="3" s="1"/>
  <c r="AD25" i="3" s="1"/>
  <c r="Q25" i="7"/>
  <c r="S25" i="7" s="1"/>
  <c r="P25" i="7"/>
  <c r="R25" i="7" s="1"/>
  <c r="L26" i="7" s="1"/>
  <c r="N26" i="7" s="1"/>
  <c r="Q25" i="8"/>
  <c r="S25" i="8" s="1"/>
  <c r="P25" i="8"/>
  <c r="R25" i="8" s="1"/>
  <c r="L26" i="8" s="1"/>
  <c r="N26" i="8" s="1"/>
  <c r="M26" i="21" l="1"/>
  <c r="Q25" i="23"/>
  <c r="M26" i="20"/>
  <c r="Q25" i="22"/>
  <c r="Q26" i="19"/>
  <c r="S26" i="19" s="1"/>
  <c r="P26" i="19"/>
  <c r="R26" i="19" s="1"/>
  <c r="L27" i="19" s="1"/>
  <c r="N27" i="19" s="1"/>
  <c r="Q27" i="18"/>
  <c r="S27" i="18" s="1"/>
  <c r="P27" i="18"/>
  <c r="R27" i="18" s="1"/>
  <c r="L28" i="18" s="1"/>
  <c r="N28" i="18" s="1"/>
  <c r="M27" i="17"/>
  <c r="O26" i="23"/>
  <c r="M26" i="15"/>
  <c r="N25" i="23"/>
  <c r="M27" i="14"/>
  <c r="N26" i="22"/>
  <c r="C27" i="23"/>
  <c r="O27" i="13"/>
  <c r="M26" i="12"/>
  <c r="M25" i="22"/>
  <c r="E27" i="22"/>
  <c r="O27" i="16"/>
  <c r="O26" i="4"/>
  <c r="M27" i="9"/>
  <c r="M27" i="10"/>
  <c r="P26" i="4"/>
  <c r="M26" i="11"/>
  <c r="Q25" i="4"/>
  <c r="M26" i="8"/>
  <c r="N25" i="4"/>
  <c r="O25" i="3"/>
  <c r="P25" i="3" s="1"/>
  <c r="M26" i="7"/>
  <c r="M25" i="4"/>
  <c r="R25" i="23" l="1"/>
  <c r="W25" i="3" s="1"/>
  <c r="G26" i="23"/>
  <c r="O26" i="21"/>
  <c r="O26" i="20"/>
  <c r="G26" i="22"/>
  <c r="R25" i="22"/>
  <c r="V25" i="3" s="1"/>
  <c r="M27" i="19"/>
  <c r="P26" i="23"/>
  <c r="M28" i="18"/>
  <c r="P27" i="22"/>
  <c r="O27" i="17"/>
  <c r="E27" i="23"/>
  <c r="D26" i="23"/>
  <c r="O26" i="15"/>
  <c r="D27" i="22"/>
  <c r="O27" i="14"/>
  <c r="Q27" i="13"/>
  <c r="S27" i="13" s="1"/>
  <c r="P27" i="13"/>
  <c r="R27" i="13" s="1"/>
  <c r="L28" i="13" s="1"/>
  <c r="N28" i="13" s="1"/>
  <c r="C26" i="22"/>
  <c r="O26" i="12"/>
  <c r="Q27" i="16"/>
  <c r="S27" i="16" s="1"/>
  <c r="P27" i="16"/>
  <c r="R27" i="16" s="1"/>
  <c r="L28" i="16" s="1"/>
  <c r="N28" i="16" s="1"/>
  <c r="E27" i="4"/>
  <c r="O27" i="9"/>
  <c r="R25" i="4"/>
  <c r="U25" i="3" s="1"/>
  <c r="F27" i="4"/>
  <c r="O27" i="10"/>
  <c r="O26" i="7"/>
  <c r="C26" i="4"/>
  <c r="D26" i="4"/>
  <c r="O26" i="8"/>
  <c r="O26" i="11"/>
  <c r="G26" i="4"/>
  <c r="H26" i="22" l="1"/>
  <c r="M26" i="3" s="1"/>
  <c r="AE26" i="3" s="1"/>
  <c r="H26" i="23"/>
  <c r="N26" i="3" s="1"/>
  <c r="AF26" i="3" s="1"/>
  <c r="Q26" i="21"/>
  <c r="S26" i="21" s="1"/>
  <c r="P26" i="21"/>
  <c r="R26" i="21" s="1"/>
  <c r="L27" i="21" s="1"/>
  <c r="N27" i="21" s="1"/>
  <c r="X25" i="3"/>
  <c r="Q26" i="20"/>
  <c r="S26" i="20" s="1"/>
  <c r="P26" i="20"/>
  <c r="R26" i="20" s="1"/>
  <c r="L27" i="20" s="1"/>
  <c r="N27" i="20" s="1"/>
  <c r="F27" i="23"/>
  <c r="O27" i="19"/>
  <c r="F28" i="22"/>
  <c r="O28" i="18"/>
  <c r="Q27" i="17"/>
  <c r="S27" i="17" s="1"/>
  <c r="P27" i="17"/>
  <c r="R27" i="17" s="1"/>
  <c r="L28" i="17" s="1"/>
  <c r="N28" i="17" s="1"/>
  <c r="Q26" i="15"/>
  <c r="S26" i="15" s="1"/>
  <c r="P26" i="15"/>
  <c r="R26" i="15" s="1"/>
  <c r="L27" i="15" s="1"/>
  <c r="N27" i="15" s="1"/>
  <c r="Q27" i="14"/>
  <c r="S27" i="14" s="1"/>
  <c r="P27" i="14"/>
  <c r="R27" i="14" s="1"/>
  <c r="L28" i="14" s="1"/>
  <c r="N28" i="14" s="1"/>
  <c r="M28" i="13"/>
  <c r="M27" i="23"/>
  <c r="Q26" i="12"/>
  <c r="S26" i="12" s="1"/>
  <c r="P26" i="12"/>
  <c r="R26" i="12" s="1"/>
  <c r="L27" i="12" s="1"/>
  <c r="N27" i="12" s="1"/>
  <c r="M28" i="16"/>
  <c r="O27" i="22"/>
  <c r="Q27" i="9"/>
  <c r="S27" i="9" s="1"/>
  <c r="P27" i="9"/>
  <c r="R27" i="9" s="1"/>
  <c r="L28" i="9" s="1"/>
  <c r="N28" i="9" s="1"/>
  <c r="Q27" i="10"/>
  <c r="S27" i="10" s="1"/>
  <c r="P27" i="10"/>
  <c r="R27" i="10" s="1"/>
  <c r="L28" i="10" s="1"/>
  <c r="N28" i="10" s="1"/>
  <c r="Q26" i="11"/>
  <c r="S26" i="11" s="1"/>
  <c r="P26" i="11"/>
  <c r="R26" i="11" s="1"/>
  <c r="L27" i="11" s="1"/>
  <c r="N27" i="11" s="1"/>
  <c r="H26" i="4"/>
  <c r="L26" i="3" s="1"/>
  <c r="AD26" i="3" s="1"/>
  <c r="Q26" i="8"/>
  <c r="S26" i="8" s="1"/>
  <c r="P26" i="8"/>
  <c r="R26" i="8" s="1"/>
  <c r="L27" i="8" s="1"/>
  <c r="N27" i="8" s="1"/>
  <c r="Q26" i="7"/>
  <c r="S26" i="7" s="1"/>
  <c r="P26" i="7"/>
  <c r="R26" i="7" s="1"/>
  <c r="L27" i="7" s="1"/>
  <c r="N27" i="7" s="1"/>
  <c r="M27" i="21" l="1"/>
  <c r="Q26" i="23"/>
  <c r="M27" i="20"/>
  <c r="Q26" i="22"/>
  <c r="Q27" i="19"/>
  <c r="S27" i="19" s="1"/>
  <c r="P27" i="19"/>
  <c r="R27" i="19" s="1"/>
  <c r="L28" i="19" s="1"/>
  <c r="N28" i="19" s="1"/>
  <c r="Q28" i="18"/>
  <c r="S28" i="18" s="1"/>
  <c r="P28" i="18"/>
  <c r="R28" i="18" s="1"/>
  <c r="L29" i="18" s="1"/>
  <c r="N29" i="18" s="1"/>
  <c r="M28" i="17"/>
  <c r="O27" i="23"/>
  <c r="M27" i="15"/>
  <c r="N26" i="23"/>
  <c r="M28" i="14"/>
  <c r="N27" i="22"/>
  <c r="C28" i="23"/>
  <c r="O28" i="13"/>
  <c r="M27" i="12"/>
  <c r="M26" i="22"/>
  <c r="O28" i="16"/>
  <c r="E28" i="22"/>
  <c r="M28" i="9"/>
  <c r="O27" i="4"/>
  <c r="M28" i="10"/>
  <c r="P27" i="4"/>
  <c r="O26" i="3"/>
  <c r="P26" i="3" s="1"/>
  <c r="M27" i="11"/>
  <c r="Q26" i="4"/>
  <c r="M27" i="7"/>
  <c r="M26" i="4"/>
  <c r="M27" i="8"/>
  <c r="N26" i="4"/>
  <c r="R26" i="23" l="1"/>
  <c r="W26" i="3" s="1"/>
  <c r="O27" i="21"/>
  <c r="G27" i="23"/>
  <c r="O27" i="20"/>
  <c r="G27" i="22"/>
  <c r="R26" i="22"/>
  <c r="V26" i="3" s="1"/>
  <c r="M28" i="19"/>
  <c r="P27" i="23"/>
  <c r="M29" i="18"/>
  <c r="P28" i="22"/>
  <c r="O28" i="17"/>
  <c r="E28" i="23"/>
  <c r="D27" i="23"/>
  <c r="O27" i="15"/>
  <c r="D28" i="22"/>
  <c r="O28" i="14"/>
  <c r="Q28" i="13"/>
  <c r="S28" i="13" s="1"/>
  <c r="P28" i="13"/>
  <c r="R28" i="13" s="1"/>
  <c r="L29" i="13" s="1"/>
  <c r="N29" i="13" s="1"/>
  <c r="C27" i="22"/>
  <c r="O27" i="12"/>
  <c r="Q28" i="16"/>
  <c r="S28" i="16" s="1"/>
  <c r="P28" i="16"/>
  <c r="R28" i="16" s="1"/>
  <c r="L29" i="16" s="1"/>
  <c r="N29" i="16" s="1"/>
  <c r="O28" i="9"/>
  <c r="E28" i="4"/>
  <c r="F28" i="4"/>
  <c r="O28" i="10"/>
  <c r="G27" i="4"/>
  <c r="O27" i="11"/>
  <c r="R26" i="4"/>
  <c r="U26" i="3" s="1"/>
  <c r="D27" i="4"/>
  <c r="O27" i="8"/>
  <c r="O27" i="7"/>
  <c r="C27" i="4"/>
  <c r="H27" i="22" l="1"/>
  <c r="M27" i="3" s="1"/>
  <c r="AE27" i="3" s="1"/>
  <c r="H27" i="23"/>
  <c r="N27" i="3" s="1"/>
  <c r="AF27" i="3" s="1"/>
  <c r="Q27" i="21"/>
  <c r="S27" i="21" s="1"/>
  <c r="P27" i="21"/>
  <c r="R27" i="21" s="1"/>
  <c r="L28" i="21" s="1"/>
  <c r="N28" i="21" s="1"/>
  <c r="X26" i="3"/>
  <c r="Q27" i="20"/>
  <c r="S27" i="20" s="1"/>
  <c r="P27" i="20"/>
  <c r="R27" i="20" s="1"/>
  <c r="L28" i="20" s="1"/>
  <c r="N28" i="20" s="1"/>
  <c r="F28" i="23"/>
  <c r="O28" i="19"/>
  <c r="F29" i="22"/>
  <c r="O29" i="18"/>
  <c r="Q28" i="17"/>
  <c r="S28" i="17" s="1"/>
  <c r="P28" i="17"/>
  <c r="R28" i="17" s="1"/>
  <c r="L29" i="17" s="1"/>
  <c r="N29" i="17" s="1"/>
  <c r="Q27" i="15"/>
  <c r="S27" i="15" s="1"/>
  <c r="P27" i="15"/>
  <c r="R27" i="15" s="1"/>
  <c r="L28" i="15" s="1"/>
  <c r="N28" i="15" s="1"/>
  <c r="Q28" i="14"/>
  <c r="S28" i="14" s="1"/>
  <c r="P28" i="14"/>
  <c r="R28" i="14" s="1"/>
  <c r="L29" i="14" s="1"/>
  <c r="N29" i="14" s="1"/>
  <c r="M29" i="13"/>
  <c r="M28" i="23"/>
  <c r="Q27" i="12"/>
  <c r="S27" i="12" s="1"/>
  <c r="M27" i="22" s="1"/>
  <c r="P27" i="12"/>
  <c r="R27" i="12" s="1"/>
  <c r="L28" i="12" s="1"/>
  <c r="N28" i="12" s="1"/>
  <c r="M29" i="16"/>
  <c r="O28" i="22"/>
  <c r="Q28" i="9"/>
  <c r="S28" i="9" s="1"/>
  <c r="P28" i="9"/>
  <c r="R28" i="9" s="1"/>
  <c r="L29" i="9" s="1"/>
  <c r="N29" i="9" s="1"/>
  <c r="Q28" i="10"/>
  <c r="S28" i="10" s="1"/>
  <c r="P28" i="10"/>
  <c r="R28" i="10" s="1"/>
  <c r="L29" i="10" s="1"/>
  <c r="N29" i="10" s="1"/>
  <c r="Q27" i="8"/>
  <c r="S27" i="8" s="1"/>
  <c r="P27" i="8"/>
  <c r="R27" i="8" s="1"/>
  <c r="L28" i="8" s="1"/>
  <c r="N28" i="8" s="1"/>
  <c r="Q27" i="11"/>
  <c r="S27" i="11" s="1"/>
  <c r="P27" i="11"/>
  <c r="R27" i="11" s="1"/>
  <c r="L28" i="11" s="1"/>
  <c r="N28" i="11" s="1"/>
  <c r="H27" i="4"/>
  <c r="L27" i="3" s="1"/>
  <c r="AD27" i="3" s="1"/>
  <c r="Q27" i="7"/>
  <c r="S27" i="7" s="1"/>
  <c r="P27" i="7"/>
  <c r="R27" i="7" s="1"/>
  <c r="L28" i="7" s="1"/>
  <c r="N28" i="7" s="1"/>
  <c r="M28" i="12" l="1"/>
  <c r="C28" i="22" s="1"/>
  <c r="M28" i="21"/>
  <c r="Q27" i="23"/>
  <c r="M28" i="20"/>
  <c r="Q27" i="22"/>
  <c r="R27" i="22" s="1"/>
  <c r="V27" i="3" s="1"/>
  <c r="Q28" i="19"/>
  <c r="S28" i="19" s="1"/>
  <c r="P28" i="19"/>
  <c r="R28" i="19" s="1"/>
  <c r="L29" i="19" s="1"/>
  <c r="N29" i="19" s="1"/>
  <c r="Q29" i="18"/>
  <c r="S29" i="18" s="1"/>
  <c r="P29" i="18"/>
  <c r="R29" i="18" s="1"/>
  <c r="L30" i="18" s="1"/>
  <c r="N30" i="18" s="1"/>
  <c r="M29" i="17"/>
  <c r="O28" i="23"/>
  <c r="M28" i="15"/>
  <c r="N27" i="23"/>
  <c r="M29" i="14"/>
  <c r="N28" i="22"/>
  <c r="C29" i="23"/>
  <c r="O29" i="13"/>
  <c r="O29" i="16"/>
  <c r="E29" i="22"/>
  <c r="O28" i="4"/>
  <c r="M29" i="9"/>
  <c r="P28" i="4"/>
  <c r="M29" i="10"/>
  <c r="M28" i="7"/>
  <c r="M27" i="4"/>
  <c r="M28" i="11"/>
  <c r="Q27" i="4"/>
  <c r="O27" i="3"/>
  <c r="P27" i="3" s="1"/>
  <c r="M28" i="8"/>
  <c r="N27" i="4"/>
  <c r="O28" i="12" l="1"/>
  <c r="Q28" i="12" s="1"/>
  <c r="S28" i="12" s="1"/>
  <c r="M29" i="12" s="1"/>
  <c r="R27" i="23"/>
  <c r="W27" i="3" s="1"/>
  <c r="O28" i="21"/>
  <c r="G28" i="23"/>
  <c r="G28" i="22"/>
  <c r="H28" i="22" s="1"/>
  <c r="M28" i="3" s="1"/>
  <c r="AE28" i="3" s="1"/>
  <c r="O28" i="20"/>
  <c r="M29" i="19"/>
  <c r="P28" i="23"/>
  <c r="M30" i="18"/>
  <c r="P29" i="22"/>
  <c r="E29" i="23"/>
  <c r="O29" i="17"/>
  <c r="D28" i="23"/>
  <c r="O28" i="15"/>
  <c r="O29" i="14"/>
  <c r="D29" i="22"/>
  <c r="Q29" i="13"/>
  <c r="S29" i="13" s="1"/>
  <c r="P29" i="13"/>
  <c r="R29" i="13" s="1"/>
  <c r="L30" i="13" s="1"/>
  <c r="N30" i="13" s="1"/>
  <c r="Q29" i="16"/>
  <c r="S29" i="16" s="1"/>
  <c r="P29" i="16"/>
  <c r="R29" i="16" s="1"/>
  <c r="L30" i="16" s="1"/>
  <c r="N30" i="16" s="1"/>
  <c r="E29" i="4"/>
  <c r="O29" i="9"/>
  <c r="F29" i="4"/>
  <c r="O29" i="10"/>
  <c r="D28" i="4"/>
  <c r="O28" i="8"/>
  <c r="O28" i="7"/>
  <c r="C28" i="4"/>
  <c r="G28" i="4"/>
  <c r="O28" i="11"/>
  <c r="R27" i="4"/>
  <c r="U27" i="3" s="1"/>
  <c r="M28" i="22" l="1"/>
  <c r="P28" i="12"/>
  <c r="R28" i="12" s="1"/>
  <c r="L29" i="12" s="1"/>
  <c r="N29" i="12" s="1"/>
  <c r="X27" i="3"/>
  <c r="H28" i="23"/>
  <c r="N28" i="3" s="1"/>
  <c r="AF28" i="3" s="1"/>
  <c r="Q28" i="21"/>
  <c r="S28" i="21" s="1"/>
  <c r="P28" i="21"/>
  <c r="R28" i="21" s="1"/>
  <c r="L29" i="21" s="1"/>
  <c r="N29" i="21" s="1"/>
  <c r="Q28" i="20"/>
  <c r="S28" i="20" s="1"/>
  <c r="P28" i="20"/>
  <c r="R28" i="20" s="1"/>
  <c r="L29" i="20" s="1"/>
  <c r="N29" i="20" s="1"/>
  <c r="O29" i="19"/>
  <c r="F29" i="23"/>
  <c r="F30" i="22"/>
  <c r="O30" i="18"/>
  <c r="Q29" i="17"/>
  <c r="S29" i="17" s="1"/>
  <c r="P29" i="17"/>
  <c r="R29" i="17" s="1"/>
  <c r="L30" i="17" s="1"/>
  <c r="N30" i="17" s="1"/>
  <c r="Q28" i="15"/>
  <c r="S28" i="15" s="1"/>
  <c r="P28" i="15"/>
  <c r="R28" i="15" s="1"/>
  <c r="L29" i="15" s="1"/>
  <c r="N29" i="15" s="1"/>
  <c r="Q29" i="14"/>
  <c r="S29" i="14" s="1"/>
  <c r="P29" i="14"/>
  <c r="R29" i="14" s="1"/>
  <c r="L30" i="14" s="1"/>
  <c r="N30" i="14" s="1"/>
  <c r="M30" i="13"/>
  <c r="M29" i="23"/>
  <c r="C29" i="22"/>
  <c r="O29" i="12"/>
  <c r="M30" i="16"/>
  <c r="O29" i="22"/>
  <c r="Q29" i="9"/>
  <c r="S29" i="9" s="1"/>
  <c r="P29" i="9"/>
  <c r="R29" i="9" s="1"/>
  <c r="L30" i="9" s="1"/>
  <c r="N30" i="9" s="1"/>
  <c r="Q29" i="10"/>
  <c r="S29" i="10" s="1"/>
  <c r="P29" i="10"/>
  <c r="R29" i="10" s="1"/>
  <c r="L30" i="10" s="1"/>
  <c r="N30" i="10" s="1"/>
  <c r="H28" i="4"/>
  <c r="L28" i="3" s="1"/>
  <c r="AD28" i="3" s="1"/>
  <c r="Q28" i="7"/>
  <c r="S28" i="7" s="1"/>
  <c r="P28" i="7"/>
  <c r="R28" i="7" s="1"/>
  <c r="L29" i="7" s="1"/>
  <c r="N29" i="7" s="1"/>
  <c r="Q28" i="8"/>
  <c r="S28" i="8" s="1"/>
  <c r="P28" i="8"/>
  <c r="R28" i="8" s="1"/>
  <c r="L29" i="8" s="1"/>
  <c r="N29" i="8" s="1"/>
  <c r="Q28" i="11"/>
  <c r="S28" i="11" s="1"/>
  <c r="P28" i="11"/>
  <c r="R28" i="11" s="1"/>
  <c r="L29" i="11" s="1"/>
  <c r="N29" i="11" s="1"/>
  <c r="Q29" i="12" l="1"/>
  <c r="S29" i="12" s="1"/>
  <c r="M29" i="22" s="1"/>
  <c r="M29" i="21"/>
  <c r="Q28" i="23"/>
  <c r="M29" i="20"/>
  <c r="Q28" i="22"/>
  <c r="R28" i="22" s="1"/>
  <c r="V28" i="3" s="1"/>
  <c r="Q29" i="19"/>
  <c r="S29" i="19" s="1"/>
  <c r="P29" i="19"/>
  <c r="R29" i="19" s="1"/>
  <c r="L30" i="19" s="1"/>
  <c r="N30" i="19" s="1"/>
  <c r="Q30" i="18"/>
  <c r="S30" i="18" s="1"/>
  <c r="P30" i="18"/>
  <c r="R30" i="18" s="1"/>
  <c r="L31" i="18" s="1"/>
  <c r="N31" i="18" s="1"/>
  <c r="M30" i="17"/>
  <c r="O29" i="23"/>
  <c r="M29" i="15"/>
  <c r="N28" i="23"/>
  <c r="M30" i="14"/>
  <c r="N29" i="22"/>
  <c r="C30" i="23"/>
  <c r="O30" i="13"/>
  <c r="P29" i="12"/>
  <c r="R29" i="12" s="1"/>
  <c r="L30" i="12" s="1"/>
  <c r="N30" i="12" s="1"/>
  <c r="E30" i="22"/>
  <c r="O30" i="16"/>
  <c r="M30" i="9"/>
  <c r="O29" i="4"/>
  <c r="M30" i="10"/>
  <c r="P29" i="4"/>
  <c r="M29" i="7"/>
  <c r="M28" i="4"/>
  <c r="O28" i="3"/>
  <c r="P28" i="3" s="1"/>
  <c r="M29" i="11"/>
  <c r="Q28" i="4"/>
  <c r="M29" i="8"/>
  <c r="N28" i="4"/>
  <c r="M30" i="12" l="1"/>
  <c r="O30" i="12" s="1"/>
  <c r="Q30" i="12" s="1"/>
  <c r="S30" i="12" s="1"/>
  <c r="R28" i="23"/>
  <c r="W28" i="3" s="1"/>
  <c r="G29" i="23"/>
  <c r="O29" i="21"/>
  <c r="G29" i="22"/>
  <c r="H29" i="22" s="1"/>
  <c r="M29" i="3" s="1"/>
  <c r="AE29" i="3" s="1"/>
  <c r="O29" i="20"/>
  <c r="M30" i="19"/>
  <c r="P29" i="23"/>
  <c r="M31" i="18"/>
  <c r="P30" i="22"/>
  <c r="E30" i="23"/>
  <c r="O30" i="17"/>
  <c r="D29" i="23"/>
  <c r="O29" i="15"/>
  <c r="O30" i="14"/>
  <c r="D30" i="22"/>
  <c r="Q30" i="13"/>
  <c r="S30" i="13" s="1"/>
  <c r="P30" i="13"/>
  <c r="R30" i="13" s="1"/>
  <c r="L31" i="13" s="1"/>
  <c r="N31" i="13" s="1"/>
  <c r="Q30" i="16"/>
  <c r="S30" i="16" s="1"/>
  <c r="P30" i="16"/>
  <c r="R30" i="16" s="1"/>
  <c r="L31" i="16" s="1"/>
  <c r="N31" i="16" s="1"/>
  <c r="O30" i="9"/>
  <c r="E30" i="4"/>
  <c r="O30" i="10"/>
  <c r="F30" i="4"/>
  <c r="O29" i="11"/>
  <c r="G29" i="4"/>
  <c r="D29" i="4"/>
  <c r="O29" i="8"/>
  <c r="R28" i="4"/>
  <c r="U28" i="3" s="1"/>
  <c r="O29" i="7"/>
  <c r="C29" i="4"/>
  <c r="C30" i="22" l="1"/>
  <c r="X28" i="3"/>
  <c r="H29" i="23"/>
  <c r="N29" i="3" s="1"/>
  <c r="AF29" i="3" s="1"/>
  <c r="Q29" i="21"/>
  <c r="S29" i="21" s="1"/>
  <c r="P29" i="21"/>
  <c r="R29" i="21" s="1"/>
  <c r="L30" i="21" s="1"/>
  <c r="N30" i="21" s="1"/>
  <c r="Q29" i="20"/>
  <c r="S29" i="20" s="1"/>
  <c r="P29" i="20"/>
  <c r="R29" i="20" s="1"/>
  <c r="L30" i="20" s="1"/>
  <c r="N30" i="20" s="1"/>
  <c r="O30" i="19"/>
  <c r="F30" i="23"/>
  <c r="F31" i="22"/>
  <c r="O31" i="18"/>
  <c r="Q30" i="17"/>
  <c r="S30" i="17" s="1"/>
  <c r="P30" i="17"/>
  <c r="R30" i="17" s="1"/>
  <c r="L31" i="17" s="1"/>
  <c r="N31" i="17" s="1"/>
  <c r="Q29" i="15"/>
  <c r="S29" i="15" s="1"/>
  <c r="P29" i="15"/>
  <c r="R29" i="15" s="1"/>
  <c r="L30" i="15" s="1"/>
  <c r="N30" i="15" s="1"/>
  <c r="Q30" i="14"/>
  <c r="S30" i="14" s="1"/>
  <c r="P30" i="14"/>
  <c r="R30" i="14" s="1"/>
  <c r="L31" i="14" s="1"/>
  <c r="N31" i="14" s="1"/>
  <c r="M31" i="13"/>
  <c r="M30" i="23"/>
  <c r="P30" i="12"/>
  <c r="R30" i="12" s="1"/>
  <c r="L31" i="12" s="1"/>
  <c r="N31" i="12" s="1"/>
  <c r="M31" i="12"/>
  <c r="M30" i="22"/>
  <c r="M31" i="16"/>
  <c r="O30" i="22"/>
  <c r="Q30" i="9"/>
  <c r="S30" i="9" s="1"/>
  <c r="P30" i="9"/>
  <c r="R30" i="9" s="1"/>
  <c r="L31" i="9" s="1"/>
  <c r="N31" i="9" s="1"/>
  <c r="Q30" i="10"/>
  <c r="S30" i="10" s="1"/>
  <c r="P30" i="10"/>
  <c r="R30" i="10" s="1"/>
  <c r="L31" i="10" s="1"/>
  <c r="N31" i="10" s="1"/>
  <c r="H29" i="4"/>
  <c r="L29" i="3" s="1"/>
  <c r="AD29" i="3" s="1"/>
  <c r="Q29" i="8"/>
  <c r="S29" i="8" s="1"/>
  <c r="P29" i="8"/>
  <c r="R29" i="8" s="1"/>
  <c r="L30" i="8" s="1"/>
  <c r="N30" i="8" s="1"/>
  <c r="Q29" i="7"/>
  <c r="S29" i="7" s="1"/>
  <c r="P29" i="7"/>
  <c r="R29" i="7" s="1"/>
  <c r="L30" i="7" s="1"/>
  <c r="N30" i="7" s="1"/>
  <c r="Q29" i="11"/>
  <c r="S29" i="11" s="1"/>
  <c r="P29" i="11"/>
  <c r="R29" i="11" s="1"/>
  <c r="L30" i="11" s="1"/>
  <c r="N30" i="11" s="1"/>
  <c r="M30" i="21" l="1"/>
  <c r="Q29" i="23"/>
  <c r="M30" i="20"/>
  <c r="Q29" i="22"/>
  <c r="R29" i="22" s="1"/>
  <c r="V29" i="3" s="1"/>
  <c r="Q30" i="19"/>
  <c r="S30" i="19" s="1"/>
  <c r="P30" i="19"/>
  <c r="R30" i="19" s="1"/>
  <c r="L31" i="19" s="1"/>
  <c r="N31" i="19" s="1"/>
  <c r="Q31" i="18"/>
  <c r="S31" i="18" s="1"/>
  <c r="P31" i="18"/>
  <c r="R31" i="18" s="1"/>
  <c r="L32" i="18" s="1"/>
  <c r="N32" i="18" s="1"/>
  <c r="M31" i="17"/>
  <c r="O30" i="23"/>
  <c r="M30" i="15"/>
  <c r="N29" i="23"/>
  <c r="M31" i="14"/>
  <c r="N30" i="22"/>
  <c r="O31" i="13"/>
  <c r="C31" i="23"/>
  <c r="O31" i="12"/>
  <c r="Q31" i="12" s="1"/>
  <c r="S31" i="12" s="1"/>
  <c r="C31" i="22"/>
  <c r="E31" i="22"/>
  <c r="O31" i="16"/>
  <c r="O30" i="4"/>
  <c r="M31" i="9"/>
  <c r="P30" i="4"/>
  <c r="M31" i="10"/>
  <c r="O29" i="3"/>
  <c r="P29" i="3" s="1"/>
  <c r="M30" i="8"/>
  <c r="N29" i="4"/>
  <c r="M30" i="11"/>
  <c r="Q29" i="4"/>
  <c r="M30" i="7"/>
  <c r="M29" i="4"/>
  <c r="R29" i="23" l="1"/>
  <c r="W29" i="3" s="1"/>
  <c r="G30" i="23"/>
  <c r="O30" i="21"/>
  <c r="G30" i="22"/>
  <c r="H30" i="22" s="1"/>
  <c r="M30" i="3" s="1"/>
  <c r="AE30" i="3" s="1"/>
  <c r="O30" i="20"/>
  <c r="M31" i="19"/>
  <c r="P30" i="23"/>
  <c r="M32" i="18"/>
  <c r="P31" i="22"/>
  <c r="E31" i="23"/>
  <c r="O31" i="17"/>
  <c r="D30" i="23"/>
  <c r="O30" i="15"/>
  <c r="O31" i="14"/>
  <c r="D31" i="22"/>
  <c r="Q31" i="13"/>
  <c r="S31" i="13" s="1"/>
  <c r="P31" i="13"/>
  <c r="R31" i="13" s="1"/>
  <c r="L32" i="13" s="1"/>
  <c r="N32" i="13" s="1"/>
  <c r="P31" i="12"/>
  <c r="R31" i="12" s="1"/>
  <c r="L32" i="12" s="1"/>
  <c r="N32" i="12" s="1"/>
  <c r="M32" i="12"/>
  <c r="M31" i="22"/>
  <c r="Q31" i="16"/>
  <c r="S31" i="16" s="1"/>
  <c r="P31" i="16"/>
  <c r="R31" i="16" s="1"/>
  <c r="L32" i="16" s="1"/>
  <c r="N32" i="16" s="1"/>
  <c r="R29" i="4"/>
  <c r="U29" i="3" s="1"/>
  <c r="E31" i="4"/>
  <c r="O31" i="9"/>
  <c r="F31" i="4"/>
  <c r="O31" i="10"/>
  <c r="O30" i="7"/>
  <c r="C30" i="4"/>
  <c r="D30" i="4"/>
  <c r="O30" i="8"/>
  <c r="O30" i="11"/>
  <c r="G30" i="4"/>
  <c r="X29" i="3" l="1"/>
  <c r="H30" i="23"/>
  <c r="N30" i="3" s="1"/>
  <c r="AF30" i="3" s="1"/>
  <c r="Q30" i="21"/>
  <c r="S30" i="21" s="1"/>
  <c r="P30" i="21"/>
  <c r="R30" i="21" s="1"/>
  <c r="L31" i="21" s="1"/>
  <c r="N31" i="21" s="1"/>
  <c r="Q30" i="20"/>
  <c r="S30" i="20" s="1"/>
  <c r="P30" i="20"/>
  <c r="R30" i="20" s="1"/>
  <c r="L31" i="20" s="1"/>
  <c r="N31" i="20" s="1"/>
  <c r="O31" i="19"/>
  <c r="F31" i="23"/>
  <c r="F32" i="22"/>
  <c r="O32" i="18"/>
  <c r="Q31" i="17"/>
  <c r="S31" i="17" s="1"/>
  <c r="P31" i="17"/>
  <c r="R31" i="17" s="1"/>
  <c r="L32" i="17" s="1"/>
  <c r="N32" i="17" s="1"/>
  <c r="Q30" i="15"/>
  <c r="S30" i="15" s="1"/>
  <c r="P30" i="15"/>
  <c r="R30" i="15" s="1"/>
  <c r="L31" i="15" s="1"/>
  <c r="N31" i="15" s="1"/>
  <c r="Q31" i="14"/>
  <c r="S31" i="14" s="1"/>
  <c r="P31" i="14"/>
  <c r="R31" i="14" s="1"/>
  <c r="L32" i="14" s="1"/>
  <c r="N32" i="14" s="1"/>
  <c r="M32" i="13"/>
  <c r="M31" i="23"/>
  <c r="O32" i="12"/>
  <c r="Q32" i="12" s="1"/>
  <c r="S32" i="12" s="1"/>
  <c r="C32" i="22"/>
  <c r="M32" i="16"/>
  <c r="O31" i="22"/>
  <c r="Q31" i="9"/>
  <c r="S31" i="9" s="1"/>
  <c r="P31" i="9"/>
  <c r="R31" i="9" s="1"/>
  <c r="L32" i="9" s="1"/>
  <c r="N32" i="9" s="1"/>
  <c r="Q31" i="10"/>
  <c r="S31" i="10" s="1"/>
  <c r="P31" i="10"/>
  <c r="R31" i="10" s="1"/>
  <c r="L32" i="10" s="1"/>
  <c r="N32" i="10" s="1"/>
  <c r="Q30" i="8"/>
  <c r="S30" i="8" s="1"/>
  <c r="P30" i="8"/>
  <c r="R30" i="8" s="1"/>
  <c r="L31" i="8" s="1"/>
  <c r="N31" i="8" s="1"/>
  <c r="H30" i="4"/>
  <c r="L30" i="3" s="1"/>
  <c r="AD30" i="3" s="1"/>
  <c r="Q30" i="7"/>
  <c r="S30" i="7" s="1"/>
  <c r="P30" i="7"/>
  <c r="R30" i="7" s="1"/>
  <c r="L31" i="7" s="1"/>
  <c r="N31" i="7" s="1"/>
  <c r="Q30" i="11"/>
  <c r="S30" i="11" s="1"/>
  <c r="P30" i="11"/>
  <c r="R30" i="11" s="1"/>
  <c r="L31" i="11" s="1"/>
  <c r="N31" i="11" s="1"/>
  <c r="P32" i="12" l="1"/>
  <c r="R32" i="12" s="1"/>
  <c r="L33" i="12" s="1"/>
  <c r="N33" i="12" s="1"/>
  <c r="M31" i="21"/>
  <c r="Q30" i="23"/>
  <c r="M31" i="20"/>
  <c r="Q30" i="22"/>
  <c r="R30" i="22" s="1"/>
  <c r="V30" i="3" s="1"/>
  <c r="Q31" i="19"/>
  <c r="S31" i="19" s="1"/>
  <c r="P31" i="19"/>
  <c r="R31" i="19" s="1"/>
  <c r="L32" i="19" s="1"/>
  <c r="N32" i="19" s="1"/>
  <c r="Q32" i="18"/>
  <c r="S32" i="18" s="1"/>
  <c r="P32" i="18"/>
  <c r="R32" i="18" s="1"/>
  <c r="L33" i="18" s="1"/>
  <c r="N33" i="18" s="1"/>
  <c r="M32" i="17"/>
  <c r="O31" i="23"/>
  <c r="M31" i="15"/>
  <c r="N30" i="23"/>
  <c r="M32" i="14"/>
  <c r="N31" i="22"/>
  <c r="O32" i="13"/>
  <c r="C32" i="23"/>
  <c r="M33" i="12"/>
  <c r="M32" i="22"/>
  <c r="E32" i="22"/>
  <c r="O32" i="16"/>
  <c r="O31" i="4"/>
  <c r="M32" i="9"/>
  <c r="M32" i="10"/>
  <c r="P31" i="4"/>
  <c r="M31" i="11"/>
  <c r="Q30" i="4"/>
  <c r="M31" i="7"/>
  <c r="M30" i="4"/>
  <c r="O30" i="3"/>
  <c r="P30" i="3" s="1"/>
  <c r="M31" i="8"/>
  <c r="N30" i="4"/>
  <c r="R30" i="23" l="1"/>
  <c r="W30" i="3" s="1"/>
  <c r="O31" i="21"/>
  <c r="G31" i="23"/>
  <c r="G31" i="22"/>
  <c r="H31" i="22" s="1"/>
  <c r="M31" i="3" s="1"/>
  <c r="AE31" i="3" s="1"/>
  <c r="O31" i="20"/>
  <c r="M32" i="19"/>
  <c r="P31" i="23"/>
  <c r="M33" i="18"/>
  <c r="P32" i="22"/>
  <c r="E32" i="23"/>
  <c r="O32" i="17"/>
  <c r="D31" i="23"/>
  <c r="O31" i="15"/>
  <c r="O32" i="14"/>
  <c r="D32" i="22"/>
  <c r="Q32" i="13"/>
  <c r="S32" i="13" s="1"/>
  <c r="P32" i="13"/>
  <c r="R32" i="13" s="1"/>
  <c r="L33" i="13" s="1"/>
  <c r="N33" i="13" s="1"/>
  <c r="C33" i="22"/>
  <c r="O33" i="12"/>
  <c r="Q32" i="16"/>
  <c r="S32" i="16" s="1"/>
  <c r="P32" i="16"/>
  <c r="R32" i="16" s="1"/>
  <c r="L33" i="16" s="1"/>
  <c r="N33" i="16" s="1"/>
  <c r="O32" i="9"/>
  <c r="E32" i="4"/>
  <c r="O32" i="10"/>
  <c r="F32" i="4"/>
  <c r="D31" i="4"/>
  <c r="O31" i="8"/>
  <c r="O31" i="7"/>
  <c r="C31" i="4"/>
  <c r="R30" i="4"/>
  <c r="U30" i="3" s="1"/>
  <c r="O31" i="11"/>
  <c r="G31" i="4"/>
  <c r="H31" i="23" l="1"/>
  <c r="N31" i="3" s="1"/>
  <c r="AF31" i="3" s="1"/>
  <c r="X30" i="3"/>
  <c r="Q31" i="21"/>
  <c r="S31" i="21" s="1"/>
  <c r="P31" i="21"/>
  <c r="R31" i="21" s="1"/>
  <c r="L32" i="21" s="1"/>
  <c r="N32" i="21" s="1"/>
  <c r="Q31" i="20"/>
  <c r="S31" i="20" s="1"/>
  <c r="P31" i="20"/>
  <c r="R31" i="20" s="1"/>
  <c r="L32" i="20" s="1"/>
  <c r="N32" i="20" s="1"/>
  <c r="O32" i="19"/>
  <c r="F32" i="23"/>
  <c r="F33" i="22"/>
  <c r="O33" i="18"/>
  <c r="Q32" i="17"/>
  <c r="S32" i="17" s="1"/>
  <c r="P32" i="17"/>
  <c r="R32" i="17" s="1"/>
  <c r="L33" i="17" s="1"/>
  <c r="N33" i="17" s="1"/>
  <c r="Q31" i="15"/>
  <c r="S31" i="15" s="1"/>
  <c r="P31" i="15"/>
  <c r="R31" i="15" s="1"/>
  <c r="L32" i="15" s="1"/>
  <c r="N32" i="15" s="1"/>
  <c r="Q32" i="14"/>
  <c r="S32" i="14" s="1"/>
  <c r="P32" i="14"/>
  <c r="R32" i="14" s="1"/>
  <c r="L33" i="14" s="1"/>
  <c r="N33" i="14" s="1"/>
  <c r="M33" i="13"/>
  <c r="M32" i="23"/>
  <c r="Q33" i="12"/>
  <c r="S33" i="12" s="1"/>
  <c r="M34" i="12" s="1"/>
  <c r="P33" i="12"/>
  <c r="R33" i="12" s="1"/>
  <c r="L34" i="12" s="1"/>
  <c r="N34" i="12" s="1"/>
  <c r="M33" i="16"/>
  <c r="O32" i="22"/>
  <c r="Q32" i="9"/>
  <c r="S32" i="9" s="1"/>
  <c r="P32" i="9"/>
  <c r="R32" i="9" s="1"/>
  <c r="L33" i="9" s="1"/>
  <c r="N33" i="9" s="1"/>
  <c r="H31" i="4"/>
  <c r="L31" i="3" s="1"/>
  <c r="AD31" i="3" s="1"/>
  <c r="Q32" i="10"/>
  <c r="S32" i="10" s="1"/>
  <c r="P32" i="10"/>
  <c r="R32" i="10" s="1"/>
  <c r="L33" i="10" s="1"/>
  <c r="N33" i="10" s="1"/>
  <c r="Q31" i="11"/>
  <c r="S31" i="11" s="1"/>
  <c r="P31" i="11"/>
  <c r="R31" i="11" s="1"/>
  <c r="L32" i="11" s="1"/>
  <c r="N32" i="11" s="1"/>
  <c r="Q31" i="7"/>
  <c r="S31" i="7" s="1"/>
  <c r="P31" i="7"/>
  <c r="R31" i="7" s="1"/>
  <c r="L32" i="7" s="1"/>
  <c r="N32" i="7" s="1"/>
  <c r="Q31" i="8"/>
  <c r="S31" i="8" s="1"/>
  <c r="P31" i="8"/>
  <c r="R31" i="8" s="1"/>
  <c r="L32" i="8" s="1"/>
  <c r="N32" i="8" s="1"/>
  <c r="M33" i="22" l="1"/>
  <c r="M32" i="21"/>
  <c r="Q31" i="23"/>
  <c r="M32" i="20"/>
  <c r="Q31" i="22"/>
  <c r="R31" i="22" s="1"/>
  <c r="V31" i="3" s="1"/>
  <c r="Q32" i="19"/>
  <c r="S32" i="19" s="1"/>
  <c r="P32" i="19"/>
  <c r="R32" i="19" s="1"/>
  <c r="L33" i="19" s="1"/>
  <c r="N33" i="19" s="1"/>
  <c r="Q33" i="18"/>
  <c r="S33" i="18" s="1"/>
  <c r="P33" i="18"/>
  <c r="R33" i="18" s="1"/>
  <c r="L34" i="18" s="1"/>
  <c r="N34" i="18" s="1"/>
  <c r="M33" i="17"/>
  <c r="O32" i="23"/>
  <c r="M32" i="15"/>
  <c r="N31" i="23"/>
  <c r="M33" i="14"/>
  <c r="N32" i="22"/>
  <c r="C33" i="23"/>
  <c r="O33" i="13"/>
  <c r="C34" i="22"/>
  <c r="O34" i="12"/>
  <c r="Q34" i="12" s="1"/>
  <c r="S34" i="12" s="1"/>
  <c r="E33" i="22"/>
  <c r="O33" i="16"/>
  <c r="O31" i="3"/>
  <c r="P31" i="3" s="1"/>
  <c r="O32" i="4"/>
  <c r="M33" i="9"/>
  <c r="M33" i="10"/>
  <c r="P32" i="4"/>
  <c r="M32" i="8"/>
  <c r="N31" i="4"/>
  <c r="M32" i="7"/>
  <c r="M31" i="4"/>
  <c r="M32" i="11"/>
  <c r="Q31" i="4"/>
  <c r="R31" i="23" l="1"/>
  <c r="W31" i="3" s="1"/>
  <c r="O32" i="21"/>
  <c r="G32" i="23"/>
  <c r="G32" i="22"/>
  <c r="H32" i="22" s="1"/>
  <c r="M32" i="3" s="1"/>
  <c r="AE32" i="3" s="1"/>
  <c r="O32" i="20"/>
  <c r="M33" i="19"/>
  <c r="P32" i="23"/>
  <c r="M34" i="18"/>
  <c r="P33" i="22"/>
  <c r="O33" i="17"/>
  <c r="E33" i="23"/>
  <c r="D32" i="23"/>
  <c r="O32" i="15"/>
  <c r="D33" i="22"/>
  <c r="O33" i="14"/>
  <c r="Q33" i="13"/>
  <c r="S33" i="13" s="1"/>
  <c r="P33" i="13"/>
  <c r="R33" i="13" s="1"/>
  <c r="L34" i="13" s="1"/>
  <c r="N34" i="13" s="1"/>
  <c r="P34" i="12"/>
  <c r="R34" i="12" s="1"/>
  <c r="L35" i="12" s="1"/>
  <c r="N35" i="12" s="1"/>
  <c r="M35" i="12"/>
  <c r="M34" i="22"/>
  <c r="Q33" i="16"/>
  <c r="S33" i="16" s="1"/>
  <c r="P33" i="16"/>
  <c r="R33" i="16" s="1"/>
  <c r="L34" i="16" s="1"/>
  <c r="N34" i="16" s="1"/>
  <c r="E33" i="4"/>
  <c r="O33" i="9"/>
  <c r="F33" i="4"/>
  <c r="O33" i="10"/>
  <c r="R31" i="4"/>
  <c r="U31" i="3" s="1"/>
  <c r="O32" i="7"/>
  <c r="C32" i="4"/>
  <c r="D32" i="4"/>
  <c r="O32" i="8"/>
  <c r="G32" i="4"/>
  <c r="O32" i="11"/>
  <c r="X31" i="3" l="1"/>
  <c r="H32" i="23"/>
  <c r="N32" i="3" s="1"/>
  <c r="AF32" i="3" s="1"/>
  <c r="Q32" i="21"/>
  <c r="S32" i="21" s="1"/>
  <c r="P32" i="21"/>
  <c r="R32" i="21" s="1"/>
  <c r="L33" i="21" s="1"/>
  <c r="N33" i="21" s="1"/>
  <c r="Q32" i="20"/>
  <c r="S32" i="20" s="1"/>
  <c r="P32" i="20"/>
  <c r="R32" i="20" s="1"/>
  <c r="L33" i="20" s="1"/>
  <c r="N33" i="20" s="1"/>
  <c r="F33" i="23"/>
  <c r="O33" i="19"/>
  <c r="F34" i="22"/>
  <c r="O34" i="18"/>
  <c r="Q33" i="17"/>
  <c r="S33" i="17" s="1"/>
  <c r="P33" i="17"/>
  <c r="R33" i="17" s="1"/>
  <c r="L34" i="17" s="1"/>
  <c r="N34" i="17" s="1"/>
  <c r="Q32" i="15"/>
  <c r="S32" i="15" s="1"/>
  <c r="P32" i="15"/>
  <c r="R32" i="15" s="1"/>
  <c r="L33" i="15" s="1"/>
  <c r="N33" i="15" s="1"/>
  <c r="Q33" i="14"/>
  <c r="S33" i="14" s="1"/>
  <c r="P33" i="14"/>
  <c r="R33" i="14" s="1"/>
  <c r="L34" i="14" s="1"/>
  <c r="N34" i="14" s="1"/>
  <c r="M34" i="13"/>
  <c r="M33" i="23"/>
  <c r="O35" i="12"/>
  <c r="Q35" i="12" s="1"/>
  <c r="S35" i="12" s="1"/>
  <c r="C35" i="22"/>
  <c r="M34" i="16"/>
  <c r="O33" i="22"/>
  <c r="Q33" i="9"/>
  <c r="S33" i="9" s="1"/>
  <c r="P33" i="9"/>
  <c r="R33" i="9" s="1"/>
  <c r="L34" i="9" s="1"/>
  <c r="N34" i="9" s="1"/>
  <c r="Q33" i="10"/>
  <c r="S33" i="10" s="1"/>
  <c r="P33" i="10"/>
  <c r="R33" i="10" s="1"/>
  <c r="L34" i="10" s="1"/>
  <c r="N34" i="10" s="1"/>
  <c r="Q32" i="8"/>
  <c r="S32" i="8" s="1"/>
  <c r="P32" i="8"/>
  <c r="R32" i="8" s="1"/>
  <c r="L33" i="8" s="1"/>
  <c r="N33" i="8" s="1"/>
  <c r="H32" i="4"/>
  <c r="L32" i="3" s="1"/>
  <c r="AD32" i="3" s="1"/>
  <c r="Q32" i="11"/>
  <c r="S32" i="11" s="1"/>
  <c r="P32" i="11"/>
  <c r="R32" i="11" s="1"/>
  <c r="L33" i="11" s="1"/>
  <c r="N33" i="11" s="1"/>
  <c r="Q32" i="7"/>
  <c r="S32" i="7" s="1"/>
  <c r="P32" i="7"/>
  <c r="R32" i="7" s="1"/>
  <c r="L33" i="7" s="1"/>
  <c r="N33" i="7" s="1"/>
  <c r="M33" i="21" l="1"/>
  <c r="Q32" i="23"/>
  <c r="M33" i="20"/>
  <c r="Q32" i="22"/>
  <c r="R32" i="22" s="1"/>
  <c r="V32" i="3" s="1"/>
  <c r="Q33" i="19"/>
  <c r="S33" i="19" s="1"/>
  <c r="P33" i="19"/>
  <c r="R33" i="19" s="1"/>
  <c r="L34" i="19" s="1"/>
  <c r="N34" i="19" s="1"/>
  <c r="Q34" i="18"/>
  <c r="S34" i="18" s="1"/>
  <c r="P34" i="18"/>
  <c r="R34" i="18" s="1"/>
  <c r="L35" i="18" s="1"/>
  <c r="N35" i="18" s="1"/>
  <c r="M34" i="17"/>
  <c r="O33" i="23"/>
  <c r="M33" i="15"/>
  <c r="N32" i="23"/>
  <c r="M34" i="14"/>
  <c r="N33" i="22"/>
  <c r="C34" i="23"/>
  <c r="O34" i="13"/>
  <c r="P35" i="12"/>
  <c r="R35" i="12" s="1"/>
  <c r="L36" i="12" s="1"/>
  <c r="N36" i="12" s="1"/>
  <c r="M36" i="12"/>
  <c r="M35" i="22"/>
  <c r="E34" i="22"/>
  <c r="O34" i="16"/>
  <c r="M34" i="9"/>
  <c r="O33" i="4"/>
  <c r="P33" i="4"/>
  <c r="M34" i="10"/>
  <c r="O32" i="3"/>
  <c r="P32" i="3" s="1"/>
  <c r="M33" i="7"/>
  <c r="M32" i="4"/>
  <c r="M33" i="11"/>
  <c r="Q32" i="4"/>
  <c r="M33" i="8"/>
  <c r="N32" i="4"/>
  <c r="R32" i="23" l="1"/>
  <c r="W32" i="3" s="1"/>
  <c r="G33" i="23"/>
  <c r="O33" i="21"/>
  <c r="G33" i="22"/>
  <c r="H33" i="22" s="1"/>
  <c r="M33" i="3" s="1"/>
  <c r="AE33" i="3" s="1"/>
  <c r="O33" i="20"/>
  <c r="M34" i="19"/>
  <c r="P33" i="23"/>
  <c r="M35" i="18"/>
  <c r="P34" i="22"/>
  <c r="E34" i="23"/>
  <c r="O34" i="17"/>
  <c r="D33" i="23"/>
  <c r="O33" i="15"/>
  <c r="D34" i="22"/>
  <c r="O34" i="14"/>
  <c r="Q34" i="13"/>
  <c r="S34" i="13" s="1"/>
  <c r="P34" i="13"/>
  <c r="R34" i="13" s="1"/>
  <c r="L35" i="13" s="1"/>
  <c r="N35" i="13" s="1"/>
  <c r="C36" i="22"/>
  <c r="O36" i="12"/>
  <c r="Q36" i="12" s="1"/>
  <c r="S36" i="12" s="1"/>
  <c r="Q34" i="16"/>
  <c r="S34" i="16" s="1"/>
  <c r="P34" i="16"/>
  <c r="R34" i="16" s="1"/>
  <c r="L35" i="16" s="1"/>
  <c r="N35" i="16" s="1"/>
  <c r="E34" i="4"/>
  <c r="O34" i="9"/>
  <c r="R32" i="4"/>
  <c r="U32" i="3" s="1"/>
  <c r="F34" i="4"/>
  <c r="O34" i="10"/>
  <c r="O33" i="7"/>
  <c r="C33" i="4"/>
  <c r="D33" i="4"/>
  <c r="O33" i="8"/>
  <c r="G33" i="4"/>
  <c r="O33" i="11"/>
  <c r="X32" i="3" l="1"/>
  <c r="H33" i="23"/>
  <c r="N33" i="3" s="1"/>
  <c r="AF33" i="3" s="1"/>
  <c r="Q33" i="21"/>
  <c r="S33" i="21" s="1"/>
  <c r="P33" i="21"/>
  <c r="R33" i="21" s="1"/>
  <c r="L34" i="21" s="1"/>
  <c r="N34" i="21" s="1"/>
  <c r="Q33" i="20"/>
  <c r="S33" i="20" s="1"/>
  <c r="P33" i="20"/>
  <c r="R33" i="20" s="1"/>
  <c r="L34" i="20" s="1"/>
  <c r="N34" i="20" s="1"/>
  <c r="F34" i="23"/>
  <c r="O34" i="19"/>
  <c r="O35" i="18"/>
  <c r="F35" i="22"/>
  <c r="Q34" i="17"/>
  <c r="S34" i="17" s="1"/>
  <c r="P34" i="17"/>
  <c r="R34" i="17" s="1"/>
  <c r="L35" i="17" s="1"/>
  <c r="N35" i="17" s="1"/>
  <c r="Q33" i="15"/>
  <c r="S33" i="15" s="1"/>
  <c r="P33" i="15"/>
  <c r="R33" i="15" s="1"/>
  <c r="L34" i="15" s="1"/>
  <c r="N34" i="15" s="1"/>
  <c r="Q34" i="14"/>
  <c r="S34" i="14" s="1"/>
  <c r="P34" i="14"/>
  <c r="R34" i="14" s="1"/>
  <c r="L35" i="14" s="1"/>
  <c r="N35" i="14" s="1"/>
  <c r="M35" i="13"/>
  <c r="M34" i="23"/>
  <c r="P36" i="12"/>
  <c r="R36" i="12" s="1"/>
  <c r="L37" i="12" s="1"/>
  <c r="N37" i="12" s="1"/>
  <c r="M37" i="12"/>
  <c r="M36" i="22"/>
  <c r="M35" i="16"/>
  <c r="O34" i="22"/>
  <c r="Q34" i="9"/>
  <c r="S34" i="9" s="1"/>
  <c r="P34" i="9"/>
  <c r="R34" i="9" s="1"/>
  <c r="L35" i="9" s="1"/>
  <c r="N35" i="9" s="1"/>
  <c r="Q34" i="10"/>
  <c r="S34" i="10" s="1"/>
  <c r="P34" i="10"/>
  <c r="R34" i="10" s="1"/>
  <c r="L35" i="10" s="1"/>
  <c r="N35" i="10" s="1"/>
  <c r="Q33" i="8"/>
  <c r="S33" i="8" s="1"/>
  <c r="P33" i="8"/>
  <c r="R33" i="8" s="1"/>
  <c r="L34" i="8" s="1"/>
  <c r="N34" i="8" s="1"/>
  <c r="H33" i="4"/>
  <c r="L33" i="3" s="1"/>
  <c r="AD33" i="3" s="1"/>
  <c r="Q33" i="11"/>
  <c r="S33" i="11" s="1"/>
  <c r="P33" i="11"/>
  <c r="R33" i="11" s="1"/>
  <c r="L34" i="11" s="1"/>
  <c r="N34" i="11" s="1"/>
  <c r="Q33" i="7"/>
  <c r="S33" i="7" s="1"/>
  <c r="P33" i="7"/>
  <c r="R33" i="7" s="1"/>
  <c r="L34" i="7" s="1"/>
  <c r="N34" i="7" s="1"/>
  <c r="M34" i="21" l="1"/>
  <c r="Q33" i="23"/>
  <c r="M34" i="20"/>
  <c r="Q33" i="22"/>
  <c r="R33" i="22" s="1"/>
  <c r="V33" i="3" s="1"/>
  <c r="Q34" i="19"/>
  <c r="S34" i="19" s="1"/>
  <c r="P34" i="19"/>
  <c r="R34" i="19" s="1"/>
  <c r="L35" i="19" s="1"/>
  <c r="N35" i="19" s="1"/>
  <c r="Q35" i="18"/>
  <c r="S35" i="18" s="1"/>
  <c r="P35" i="18"/>
  <c r="R35" i="18" s="1"/>
  <c r="L36" i="18" s="1"/>
  <c r="N36" i="18" s="1"/>
  <c r="M35" i="17"/>
  <c r="O34" i="23"/>
  <c r="M34" i="15"/>
  <c r="N33" i="23"/>
  <c r="M35" i="14"/>
  <c r="N34" i="22"/>
  <c r="C35" i="23"/>
  <c r="O35" i="13"/>
  <c r="C37" i="22"/>
  <c r="O37" i="12"/>
  <c r="Q37" i="12" s="1"/>
  <c r="S37" i="12" s="1"/>
  <c r="E35" i="22"/>
  <c r="O35" i="16"/>
  <c r="O34" i="4"/>
  <c r="M35" i="9"/>
  <c r="M35" i="10"/>
  <c r="P34" i="4"/>
  <c r="O33" i="3"/>
  <c r="P33" i="3" s="1"/>
  <c r="M34" i="7"/>
  <c r="M33" i="4"/>
  <c r="M34" i="8"/>
  <c r="N33" i="4"/>
  <c r="M34" i="11"/>
  <c r="Q33" i="4"/>
  <c r="P37" i="12" l="1"/>
  <c r="R37" i="12" s="1"/>
  <c r="L38" i="12" s="1"/>
  <c r="N38" i="12" s="1"/>
  <c r="R33" i="23"/>
  <c r="W33" i="3" s="1"/>
  <c r="G34" i="23"/>
  <c r="O34" i="21"/>
  <c r="G34" i="22"/>
  <c r="H34" i="22" s="1"/>
  <c r="M34" i="3" s="1"/>
  <c r="AE34" i="3" s="1"/>
  <c r="O34" i="20"/>
  <c r="M35" i="19"/>
  <c r="P34" i="23"/>
  <c r="M36" i="18"/>
  <c r="P35" i="22"/>
  <c r="E35" i="23"/>
  <c r="O35" i="17"/>
  <c r="D34" i="23"/>
  <c r="O34" i="15"/>
  <c r="O35" i="14"/>
  <c r="D35" i="22"/>
  <c r="Q35" i="13"/>
  <c r="S35" i="13" s="1"/>
  <c r="P35" i="13"/>
  <c r="R35" i="13" s="1"/>
  <c r="L36" i="13" s="1"/>
  <c r="N36" i="13" s="1"/>
  <c r="M38" i="12"/>
  <c r="M37" i="22"/>
  <c r="Q35" i="16"/>
  <c r="S35" i="16" s="1"/>
  <c r="P35" i="16"/>
  <c r="R35" i="16" s="1"/>
  <c r="L36" i="16" s="1"/>
  <c r="N36" i="16" s="1"/>
  <c r="E35" i="4"/>
  <c r="O35" i="9"/>
  <c r="O35" i="10"/>
  <c r="F35" i="4"/>
  <c r="R33" i="4"/>
  <c r="U33" i="3" s="1"/>
  <c r="O34" i="7"/>
  <c r="C34" i="4"/>
  <c r="G34" i="4"/>
  <c r="O34" i="11"/>
  <c r="D34" i="4"/>
  <c r="O34" i="8"/>
  <c r="H34" i="23" l="1"/>
  <c r="N34" i="3" s="1"/>
  <c r="AF34" i="3" s="1"/>
  <c r="X33" i="3"/>
  <c r="Q34" i="21"/>
  <c r="S34" i="21" s="1"/>
  <c r="P34" i="21"/>
  <c r="R34" i="21" s="1"/>
  <c r="L35" i="21" s="1"/>
  <c r="N35" i="21" s="1"/>
  <c r="Q34" i="20"/>
  <c r="S34" i="20" s="1"/>
  <c r="P34" i="20"/>
  <c r="R34" i="20" s="1"/>
  <c r="L35" i="20" s="1"/>
  <c r="N35" i="20" s="1"/>
  <c r="F35" i="23"/>
  <c r="O35" i="19"/>
  <c r="O36" i="18"/>
  <c r="F36" i="22"/>
  <c r="Q35" i="17"/>
  <c r="S35" i="17" s="1"/>
  <c r="P35" i="17"/>
  <c r="R35" i="17" s="1"/>
  <c r="L36" i="17" s="1"/>
  <c r="N36" i="17" s="1"/>
  <c r="Q34" i="15"/>
  <c r="S34" i="15" s="1"/>
  <c r="P34" i="15"/>
  <c r="R34" i="15" s="1"/>
  <c r="L35" i="15" s="1"/>
  <c r="N35" i="15" s="1"/>
  <c r="Q35" i="14"/>
  <c r="S35" i="14" s="1"/>
  <c r="P35" i="14"/>
  <c r="R35" i="14" s="1"/>
  <c r="L36" i="14" s="1"/>
  <c r="N36" i="14" s="1"/>
  <c r="M36" i="13"/>
  <c r="M35" i="23"/>
  <c r="C38" i="22"/>
  <c r="O38" i="12"/>
  <c r="M36" i="16"/>
  <c r="O35" i="22"/>
  <c r="Q35" i="9"/>
  <c r="S35" i="9" s="1"/>
  <c r="P35" i="9"/>
  <c r="R35" i="9" s="1"/>
  <c r="L36" i="9" s="1"/>
  <c r="N36" i="9" s="1"/>
  <c r="Q35" i="10"/>
  <c r="S35" i="10" s="1"/>
  <c r="P35" i="10"/>
  <c r="R35" i="10" s="1"/>
  <c r="L36" i="10" s="1"/>
  <c r="N36" i="10" s="1"/>
  <c r="H34" i="4"/>
  <c r="L34" i="3" s="1"/>
  <c r="AD34" i="3" s="1"/>
  <c r="Q34" i="8"/>
  <c r="S34" i="8" s="1"/>
  <c r="P34" i="8"/>
  <c r="R34" i="8" s="1"/>
  <c r="L35" i="8" s="1"/>
  <c r="N35" i="8" s="1"/>
  <c r="Q34" i="7"/>
  <c r="S34" i="7" s="1"/>
  <c r="P34" i="7"/>
  <c r="R34" i="7" s="1"/>
  <c r="L35" i="7" s="1"/>
  <c r="N35" i="7" s="1"/>
  <c r="Q34" i="11"/>
  <c r="S34" i="11" s="1"/>
  <c r="P34" i="11"/>
  <c r="R34" i="11" s="1"/>
  <c r="L35" i="11" s="1"/>
  <c r="N35" i="11" s="1"/>
  <c r="M35" i="21" l="1"/>
  <c r="Q34" i="23"/>
  <c r="M35" i="20"/>
  <c r="Q34" i="22"/>
  <c r="R34" i="22" s="1"/>
  <c r="V34" i="3" s="1"/>
  <c r="Q35" i="19"/>
  <c r="S35" i="19" s="1"/>
  <c r="P35" i="19"/>
  <c r="R35" i="19" s="1"/>
  <c r="L36" i="19" s="1"/>
  <c r="N36" i="19" s="1"/>
  <c r="Q36" i="18"/>
  <c r="S36" i="18" s="1"/>
  <c r="P36" i="18"/>
  <c r="R36" i="18" s="1"/>
  <c r="L37" i="18" s="1"/>
  <c r="N37" i="18" s="1"/>
  <c r="M36" i="17"/>
  <c r="O35" i="23"/>
  <c r="M35" i="15"/>
  <c r="N34" i="23"/>
  <c r="M36" i="14"/>
  <c r="N35" i="22"/>
  <c r="C36" i="23"/>
  <c r="O36" i="13"/>
  <c r="Q38" i="12"/>
  <c r="S38" i="12" s="1"/>
  <c r="M39" i="12" s="1"/>
  <c r="P38" i="12"/>
  <c r="R38" i="12" s="1"/>
  <c r="L39" i="12" s="1"/>
  <c r="N39" i="12" s="1"/>
  <c r="E36" i="22"/>
  <c r="O36" i="16"/>
  <c r="O35" i="4"/>
  <c r="M36" i="9"/>
  <c r="P35" i="4"/>
  <c r="M36" i="10"/>
  <c r="M35" i="11"/>
  <c r="Q34" i="4"/>
  <c r="M35" i="7"/>
  <c r="M34" i="4"/>
  <c r="M35" i="8"/>
  <c r="N34" i="4"/>
  <c r="O34" i="3"/>
  <c r="P34" i="3" s="1"/>
  <c r="M38" i="22" l="1"/>
  <c r="R34" i="23"/>
  <c r="W34" i="3" s="1"/>
  <c r="O35" i="21"/>
  <c r="G35" i="23"/>
  <c r="G35" i="22"/>
  <c r="H35" i="22" s="1"/>
  <c r="M35" i="3" s="1"/>
  <c r="AE35" i="3" s="1"/>
  <c r="O35" i="20"/>
  <c r="M36" i="19"/>
  <c r="P35" i="23"/>
  <c r="M37" i="18"/>
  <c r="P36" i="22"/>
  <c r="E36" i="23"/>
  <c r="O36" i="17"/>
  <c r="D35" i="23"/>
  <c r="O35" i="15"/>
  <c r="D36" i="22"/>
  <c r="O36" i="14"/>
  <c r="Q36" i="13"/>
  <c r="S36" i="13" s="1"/>
  <c r="P36" i="13"/>
  <c r="R36" i="13" s="1"/>
  <c r="L37" i="13" s="1"/>
  <c r="N37" i="13" s="1"/>
  <c r="C39" i="22"/>
  <c r="O39" i="12"/>
  <c r="Q39" i="12" s="1"/>
  <c r="S39" i="12" s="1"/>
  <c r="Q36" i="16"/>
  <c r="S36" i="16" s="1"/>
  <c r="P36" i="16"/>
  <c r="R36" i="16" s="1"/>
  <c r="L37" i="16" s="1"/>
  <c r="N37" i="16" s="1"/>
  <c r="R34" i="4"/>
  <c r="U34" i="3" s="1"/>
  <c r="E36" i="4"/>
  <c r="O36" i="9"/>
  <c r="F36" i="4"/>
  <c r="O36" i="10"/>
  <c r="O35" i="7"/>
  <c r="C35" i="4"/>
  <c r="D35" i="4"/>
  <c r="O35" i="8"/>
  <c r="G35" i="4"/>
  <c r="O35" i="11"/>
  <c r="X34" i="3" l="1"/>
  <c r="H35" i="23"/>
  <c r="N35" i="3" s="1"/>
  <c r="AF35" i="3" s="1"/>
  <c r="Q35" i="21"/>
  <c r="S35" i="21" s="1"/>
  <c r="P35" i="21"/>
  <c r="R35" i="21" s="1"/>
  <c r="L36" i="21" s="1"/>
  <c r="N36" i="21" s="1"/>
  <c r="Q35" i="20"/>
  <c r="S35" i="20" s="1"/>
  <c r="P35" i="20"/>
  <c r="R35" i="20" s="1"/>
  <c r="L36" i="20" s="1"/>
  <c r="N36" i="20" s="1"/>
  <c r="F36" i="23"/>
  <c r="O36" i="19"/>
  <c r="F37" i="22"/>
  <c r="O37" i="18"/>
  <c r="Q36" i="17"/>
  <c r="S36" i="17" s="1"/>
  <c r="P36" i="17"/>
  <c r="R36" i="17" s="1"/>
  <c r="L37" i="17" s="1"/>
  <c r="N37" i="17" s="1"/>
  <c r="Q35" i="15"/>
  <c r="S35" i="15" s="1"/>
  <c r="P35" i="15"/>
  <c r="R35" i="15" s="1"/>
  <c r="L36" i="15" s="1"/>
  <c r="N36" i="15" s="1"/>
  <c r="Q36" i="14"/>
  <c r="S36" i="14" s="1"/>
  <c r="P36" i="14"/>
  <c r="R36" i="14" s="1"/>
  <c r="L37" i="14" s="1"/>
  <c r="N37" i="14" s="1"/>
  <c r="M37" i="13"/>
  <c r="M36" i="23"/>
  <c r="P39" i="12"/>
  <c r="R39" i="12" s="1"/>
  <c r="L40" i="12" s="1"/>
  <c r="N40" i="12" s="1"/>
  <c r="M40" i="12"/>
  <c r="M39" i="22"/>
  <c r="M37" i="16"/>
  <c r="O36" i="22"/>
  <c r="Q36" i="9"/>
  <c r="S36" i="9" s="1"/>
  <c r="P36" i="9"/>
  <c r="R36" i="9" s="1"/>
  <c r="L37" i="9" s="1"/>
  <c r="N37" i="9" s="1"/>
  <c r="Q36" i="10"/>
  <c r="S36" i="10" s="1"/>
  <c r="P36" i="10"/>
  <c r="R36" i="10" s="1"/>
  <c r="L37" i="10" s="1"/>
  <c r="N37" i="10" s="1"/>
  <c r="Q35" i="11"/>
  <c r="S35" i="11" s="1"/>
  <c r="P35" i="11"/>
  <c r="R35" i="11" s="1"/>
  <c r="L36" i="11" s="1"/>
  <c r="N36" i="11" s="1"/>
  <c r="H35" i="4"/>
  <c r="L35" i="3" s="1"/>
  <c r="AD35" i="3" s="1"/>
  <c r="Q35" i="8"/>
  <c r="S35" i="8" s="1"/>
  <c r="P35" i="8"/>
  <c r="R35" i="8" s="1"/>
  <c r="L36" i="8" s="1"/>
  <c r="N36" i="8" s="1"/>
  <c r="Q35" i="7"/>
  <c r="S35" i="7" s="1"/>
  <c r="P35" i="7"/>
  <c r="R35" i="7" s="1"/>
  <c r="L36" i="7" s="1"/>
  <c r="N36" i="7" s="1"/>
  <c r="M36" i="21" l="1"/>
  <c r="Q35" i="23"/>
  <c r="M36" i="20"/>
  <c r="Q35" i="22"/>
  <c r="R35" i="22" s="1"/>
  <c r="V35" i="3" s="1"/>
  <c r="Q36" i="19"/>
  <c r="S36" i="19" s="1"/>
  <c r="P36" i="19"/>
  <c r="R36" i="19" s="1"/>
  <c r="L37" i="19" s="1"/>
  <c r="N37" i="19" s="1"/>
  <c r="Q37" i="18"/>
  <c r="S37" i="18" s="1"/>
  <c r="P37" i="18"/>
  <c r="R37" i="18" s="1"/>
  <c r="L38" i="18" s="1"/>
  <c r="N38" i="18" s="1"/>
  <c r="M37" i="17"/>
  <c r="O36" i="23"/>
  <c r="M36" i="15"/>
  <c r="N35" i="23"/>
  <c r="M37" i="14"/>
  <c r="N36" i="22"/>
  <c r="C37" i="23"/>
  <c r="O37" i="13"/>
  <c r="C40" i="22"/>
  <c r="O40" i="12"/>
  <c r="Q40" i="12" s="1"/>
  <c r="S40" i="12" s="1"/>
  <c r="E37" i="22"/>
  <c r="O37" i="16"/>
  <c r="O36" i="4"/>
  <c r="M37" i="9"/>
  <c r="M37" i="10"/>
  <c r="P36" i="4"/>
  <c r="M36" i="11"/>
  <c r="Q35" i="4"/>
  <c r="O35" i="3"/>
  <c r="P35" i="3" s="1"/>
  <c r="M36" i="7"/>
  <c r="M35" i="4"/>
  <c r="M36" i="8"/>
  <c r="N35" i="4"/>
  <c r="R35" i="23" l="1"/>
  <c r="W35" i="3" s="1"/>
  <c r="O36" i="21"/>
  <c r="G36" i="23"/>
  <c r="G36" i="22"/>
  <c r="H36" i="22" s="1"/>
  <c r="M36" i="3" s="1"/>
  <c r="AE36" i="3" s="1"/>
  <c r="O36" i="20"/>
  <c r="M37" i="19"/>
  <c r="P36" i="23"/>
  <c r="M38" i="18"/>
  <c r="P37" i="22"/>
  <c r="O37" i="17"/>
  <c r="E37" i="23"/>
  <c r="D36" i="23"/>
  <c r="O36" i="15"/>
  <c r="D37" i="22"/>
  <c r="O37" i="14"/>
  <c r="Q37" i="13"/>
  <c r="S37" i="13" s="1"/>
  <c r="P37" i="13"/>
  <c r="R37" i="13" s="1"/>
  <c r="L38" i="13" s="1"/>
  <c r="N38" i="13" s="1"/>
  <c r="P40" i="12"/>
  <c r="R40" i="12" s="1"/>
  <c r="L41" i="12" s="1"/>
  <c r="N41" i="12" s="1"/>
  <c r="M41" i="12"/>
  <c r="M40" i="22"/>
  <c r="Q37" i="16"/>
  <c r="S37" i="16" s="1"/>
  <c r="P37" i="16"/>
  <c r="R37" i="16" s="1"/>
  <c r="L38" i="16" s="1"/>
  <c r="N38" i="16" s="1"/>
  <c r="E37" i="4"/>
  <c r="O37" i="9"/>
  <c r="F37" i="4"/>
  <c r="O37" i="10"/>
  <c r="D36" i="4"/>
  <c r="O36" i="8"/>
  <c r="R35" i="4"/>
  <c r="U35" i="3" s="1"/>
  <c r="G36" i="4"/>
  <c r="O36" i="11"/>
  <c r="O36" i="7"/>
  <c r="C36" i="4"/>
  <c r="X35" i="3" l="1"/>
  <c r="H36" i="23"/>
  <c r="N36" i="3" s="1"/>
  <c r="AF36" i="3" s="1"/>
  <c r="Q36" i="21"/>
  <c r="S36" i="21" s="1"/>
  <c r="P36" i="21"/>
  <c r="R36" i="21" s="1"/>
  <c r="L37" i="21" s="1"/>
  <c r="N37" i="21" s="1"/>
  <c r="Q36" i="20"/>
  <c r="S36" i="20" s="1"/>
  <c r="P36" i="20"/>
  <c r="R36" i="20" s="1"/>
  <c r="L37" i="20" s="1"/>
  <c r="N37" i="20" s="1"/>
  <c r="F37" i="23"/>
  <c r="O37" i="19"/>
  <c r="F38" i="22"/>
  <c r="O38" i="18"/>
  <c r="Q37" i="17"/>
  <c r="S37" i="17" s="1"/>
  <c r="P37" i="17"/>
  <c r="R37" i="17" s="1"/>
  <c r="L38" i="17" s="1"/>
  <c r="N38" i="17" s="1"/>
  <c r="Q36" i="15"/>
  <c r="S36" i="15" s="1"/>
  <c r="P36" i="15"/>
  <c r="R36" i="15" s="1"/>
  <c r="L37" i="15" s="1"/>
  <c r="N37" i="15" s="1"/>
  <c r="Q37" i="14"/>
  <c r="S37" i="14" s="1"/>
  <c r="P37" i="14"/>
  <c r="R37" i="14" s="1"/>
  <c r="L38" i="14" s="1"/>
  <c r="N38" i="14" s="1"/>
  <c r="M38" i="13"/>
  <c r="M37" i="23"/>
  <c r="C41" i="22"/>
  <c r="O41" i="12"/>
  <c r="Q41" i="12" s="1"/>
  <c r="S41" i="12" s="1"/>
  <c r="M38" i="16"/>
  <c r="O37" i="22"/>
  <c r="Q37" i="9"/>
  <c r="S37" i="9" s="1"/>
  <c r="P37" i="9"/>
  <c r="R37" i="9" s="1"/>
  <c r="L38" i="9" s="1"/>
  <c r="N38" i="9" s="1"/>
  <c r="Q37" i="10"/>
  <c r="S37" i="10" s="1"/>
  <c r="P37" i="10"/>
  <c r="R37" i="10" s="1"/>
  <c r="L38" i="10" s="1"/>
  <c r="N38" i="10" s="1"/>
  <c r="Q36" i="8"/>
  <c r="S36" i="8" s="1"/>
  <c r="P36" i="8"/>
  <c r="R36" i="8" s="1"/>
  <c r="L37" i="8" s="1"/>
  <c r="N37" i="8" s="1"/>
  <c r="H36" i="4"/>
  <c r="L36" i="3" s="1"/>
  <c r="AD36" i="3" s="1"/>
  <c r="Q36" i="11"/>
  <c r="S36" i="11" s="1"/>
  <c r="P36" i="11"/>
  <c r="R36" i="11" s="1"/>
  <c r="L37" i="11" s="1"/>
  <c r="N37" i="11" s="1"/>
  <c r="Q36" i="7"/>
  <c r="S36" i="7" s="1"/>
  <c r="P36" i="7"/>
  <c r="R36" i="7" s="1"/>
  <c r="L37" i="7" s="1"/>
  <c r="N37" i="7" s="1"/>
  <c r="M37" i="21" l="1"/>
  <c r="Q36" i="23"/>
  <c r="M37" i="20"/>
  <c r="Q36" i="22"/>
  <c r="R36" i="22" s="1"/>
  <c r="V36" i="3" s="1"/>
  <c r="Q37" i="19"/>
  <c r="S37" i="19" s="1"/>
  <c r="P37" i="19"/>
  <c r="R37" i="19" s="1"/>
  <c r="L38" i="19" s="1"/>
  <c r="N38" i="19" s="1"/>
  <c r="Q38" i="18"/>
  <c r="S38" i="18" s="1"/>
  <c r="P38" i="18"/>
  <c r="R38" i="18" s="1"/>
  <c r="L39" i="18" s="1"/>
  <c r="N39" i="18" s="1"/>
  <c r="M38" i="17"/>
  <c r="O37" i="23"/>
  <c r="M37" i="15"/>
  <c r="N36" i="23"/>
  <c r="M38" i="14"/>
  <c r="N37" i="22"/>
  <c r="C38" i="23"/>
  <c r="O38" i="13"/>
  <c r="P41" i="12"/>
  <c r="R41" i="12" s="1"/>
  <c r="L42" i="12" s="1"/>
  <c r="N42" i="12" s="1"/>
  <c r="M42" i="12"/>
  <c r="M41" i="22"/>
  <c r="E38" i="22"/>
  <c r="O38" i="16"/>
  <c r="O37" i="4"/>
  <c r="M38" i="9"/>
  <c r="M38" i="10"/>
  <c r="P37" i="4"/>
  <c r="O36" i="3"/>
  <c r="P36" i="3" s="1"/>
  <c r="M37" i="7"/>
  <c r="M36" i="4"/>
  <c r="M37" i="11"/>
  <c r="Q36" i="4"/>
  <c r="M37" i="8"/>
  <c r="N36" i="4"/>
  <c r="R36" i="23" l="1"/>
  <c r="W36" i="3" s="1"/>
  <c r="O37" i="21"/>
  <c r="G37" i="23"/>
  <c r="G37" i="22"/>
  <c r="H37" i="22" s="1"/>
  <c r="M37" i="3" s="1"/>
  <c r="AE37" i="3" s="1"/>
  <c r="O37" i="20"/>
  <c r="M38" i="19"/>
  <c r="P37" i="23"/>
  <c r="M39" i="18"/>
  <c r="P38" i="22"/>
  <c r="E38" i="23"/>
  <c r="O38" i="17"/>
  <c r="D37" i="23"/>
  <c r="O37" i="15"/>
  <c r="D38" i="22"/>
  <c r="O38" i="14"/>
  <c r="Q38" i="13"/>
  <c r="S38" i="13" s="1"/>
  <c r="P38" i="13"/>
  <c r="R38" i="13" s="1"/>
  <c r="L39" i="13" s="1"/>
  <c r="N39" i="13" s="1"/>
  <c r="C42" i="22"/>
  <c r="O42" i="12"/>
  <c r="Q42" i="12" s="1"/>
  <c r="S42" i="12" s="1"/>
  <c r="Q38" i="16"/>
  <c r="S38" i="16" s="1"/>
  <c r="P38" i="16"/>
  <c r="R38" i="16" s="1"/>
  <c r="L39" i="16" s="1"/>
  <c r="N39" i="16" s="1"/>
  <c r="E38" i="4"/>
  <c r="O38" i="9"/>
  <c r="F38" i="4"/>
  <c r="O38" i="10"/>
  <c r="G37" i="4"/>
  <c r="O37" i="11"/>
  <c r="R36" i="4"/>
  <c r="U36" i="3" s="1"/>
  <c r="D37" i="4"/>
  <c r="O37" i="8"/>
  <c r="O37" i="7"/>
  <c r="C37" i="4"/>
  <c r="X36" i="3" l="1"/>
  <c r="H37" i="23"/>
  <c r="N37" i="3" s="1"/>
  <c r="AF37" i="3" s="1"/>
  <c r="Q37" i="21"/>
  <c r="S37" i="21" s="1"/>
  <c r="P37" i="21"/>
  <c r="R37" i="21" s="1"/>
  <c r="L38" i="21" s="1"/>
  <c r="N38" i="21" s="1"/>
  <c r="Q37" i="20"/>
  <c r="S37" i="20" s="1"/>
  <c r="P37" i="20"/>
  <c r="R37" i="20" s="1"/>
  <c r="L38" i="20" s="1"/>
  <c r="N38" i="20" s="1"/>
  <c r="F38" i="23"/>
  <c r="O38" i="19"/>
  <c r="F39" i="22"/>
  <c r="O39" i="18"/>
  <c r="Q38" i="17"/>
  <c r="S38" i="17" s="1"/>
  <c r="P38" i="17"/>
  <c r="R38" i="17" s="1"/>
  <c r="L39" i="17" s="1"/>
  <c r="N39" i="17" s="1"/>
  <c r="Q37" i="15"/>
  <c r="S37" i="15" s="1"/>
  <c r="P37" i="15"/>
  <c r="R37" i="15" s="1"/>
  <c r="L38" i="15" s="1"/>
  <c r="N38" i="15" s="1"/>
  <c r="Q38" i="14"/>
  <c r="S38" i="14" s="1"/>
  <c r="P38" i="14"/>
  <c r="R38" i="14" s="1"/>
  <c r="L39" i="14" s="1"/>
  <c r="N39" i="14" s="1"/>
  <c r="M39" i="13"/>
  <c r="M38" i="23"/>
  <c r="P42" i="12"/>
  <c r="R42" i="12" s="1"/>
  <c r="L43" i="12" s="1"/>
  <c r="N43" i="12" s="1"/>
  <c r="M43" i="12"/>
  <c r="M42" i="22"/>
  <c r="M39" i="16"/>
  <c r="O38" i="22"/>
  <c r="Q38" i="9"/>
  <c r="S38" i="9" s="1"/>
  <c r="P38" i="9"/>
  <c r="R38" i="9" s="1"/>
  <c r="L39" i="9" s="1"/>
  <c r="N39" i="9" s="1"/>
  <c r="Q38" i="10"/>
  <c r="S38" i="10" s="1"/>
  <c r="P38" i="10"/>
  <c r="R38" i="10" s="1"/>
  <c r="L39" i="10" s="1"/>
  <c r="N39" i="10" s="1"/>
  <c r="Q37" i="11"/>
  <c r="S37" i="11" s="1"/>
  <c r="P37" i="11"/>
  <c r="R37" i="11" s="1"/>
  <c r="L38" i="11" s="1"/>
  <c r="N38" i="11" s="1"/>
  <c r="H37" i="4"/>
  <c r="L37" i="3" s="1"/>
  <c r="AD37" i="3" s="1"/>
  <c r="Q37" i="8"/>
  <c r="S37" i="8" s="1"/>
  <c r="P37" i="8"/>
  <c r="R37" i="8" s="1"/>
  <c r="L38" i="8" s="1"/>
  <c r="N38" i="8" s="1"/>
  <c r="Q37" i="7"/>
  <c r="S37" i="7" s="1"/>
  <c r="P37" i="7"/>
  <c r="R37" i="7" s="1"/>
  <c r="L38" i="7" s="1"/>
  <c r="N38" i="7" s="1"/>
  <c r="M38" i="21" l="1"/>
  <c r="Q37" i="23"/>
  <c r="M38" i="20"/>
  <c r="Q37" i="22"/>
  <c r="R37" i="22" s="1"/>
  <c r="V37" i="3" s="1"/>
  <c r="Q38" i="19"/>
  <c r="S38" i="19" s="1"/>
  <c r="P38" i="19"/>
  <c r="R38" i="19" s="1"/>
  <c r="L39" i="19" s="1"/>
  <c r="N39" i="19" s="1"/>
  <c r="Q39" i="18"/>
  <c r="S39" i="18" s="1"/>
  <c r="P39" i="18"/>
  <c r="R39" i="18" s="1"/>
  <c r="L40" i="18" s="1"/>
  <c r="N40" i="18" s="1"/>
  <c r="M39" i="17"/>
  <c r="O38" i="23"/>
  <c r="M38" i="15"/>
  <c r="N37" i="23"/>
  <c r="M39" i="14"/>
  <c r="N38" i="22"/>
  <c r="O39" i="13"/>
  <c r="C39" i="23"/>
  <c r="O43" i="12"/>
  <c r="Q43" i="12" s="1"/>
  <c r="S43" i="12" s="1"/>
  <c r="M43" i="22" s="1"/>
  <c r="C43" i="22"/>
  <c r="E39" i="22"/>
  <c r="O39" i="16"/>
  <c r="O38" i="4"/>
  <c r="M39" i="9"/>
  <c r="M39" i="10"/>
  <c r="P38" i="4"/>
  <c r="O37" i="3"/>
  <c r="P37" i="3" s="1"/>
  <c r="M38" i="7"/>
  <c r="M37" i="4"/>
  <c r="M38" i="8"/>
  <c r="N37" i="4"/>
  <c r="M38" i="11"/>
  <c r="Q37" i="4"/>
  <c r="R37" i="23" l="1"/>
  <c r="W37" i="3" s="1"/>
  <c r="G38" i="23"/>
  <c r="O38" i="21"/>
  <c r="G38" i="22"/>
  <c r="H38" i="22" s="1"/>
  <c r="M38" i="3" s="1"/>
  <c r="AE38" i="3" s="1"/>
  <c r="O38" i="20"/>
  <c r="M39" i="19"/>
  <c r="P38" i="23"/>
  <c r="M40" i="18"/>
  <c r="P39" i="22"/>
  <c r="E39" i="23"/>
  <c r="O39" i="17"/>
  <c r="D38" i="23"/>
  <c r="O38" i="15"/>
  <c r="D39" i="22"/>
  <c r="O39" i="14"/>
  <c r="Q39" i="13"/>
  <c r="S39" i="13" s="1"/>
  <c r="P39" i="13"/>
  <c r="R39" i="13" s="1"/>
  <c r="L40" i="13" s="1"/>
  <c r="N40" i="13" s="1"/>
  <c r="P43" i="12"/>
  <c r="R43" i="12" s="1"/>
  <c r="Q39" i="16"/>
  <c r="S39" i="16" s="1"/>
  <c r="P39" i="16"/>
  <c r="R39" i="16" s="1"/>
  <c r="L40" i="16" s="1"/>
  <c r="N40" i="16" s="1"/>
  <c r="E39" i="4"/>
  <c r="O39" i="9"/>
  <c r="F39" i="4"/>
  <c r="O39" i="10"/>
  <c r="D38" i="4"/>
  <c r="O38" i="8"/>
  <c r="G38" i="4"/>
  <c r="O38" i="11"/>
  <c r="R37" i="4"/>
  <c r="U37" i="3" s="1"/>
  <c r="O38" i="7"/>
  <c r="C38" i="4"/>
  <c r="H38" i="23" l="1"/>
  <c r="N38" i="3" s="1"/>
  <c r="AF38" i="3" s="1"/>
  <c r="X37" i="3"/>
  <c r="Q38" i="21"/>
  <c r="S38" i="21" s="1"/>
  <c r="P38" i="21"/>
  <c r="R38" i="21" s="1"/>
  <c r="L39" i="21" s="1"/>
  <c r="N39" i="21" s="1"/>
  <c r="Q38" i="20"/>
  <c r="S38" i="20" s="1"/>
  <c r="P38" i="20"/>
  <c r="R38" i="20" s="1"/>
  <c r="L39" i="20" s="1"/>
  <c r="N39" i="20" s="1"/>
  <c r="F39" i="23"/>
  <c r="O39" i="19"/>
  <c r="F40" i="22"/>
  <c r="O40" i="18"/>
  <c r="Q39" i="17"/>
  <c r="S39" i="17" s="1"/>
  <c r="P39" i="17"/>
  <c r="R39" i="17" s="1"/>
  <c r="L40" i="17" s="1"/>
  <c r="N40" i="17" s="1"/>
  <c r="Q38" i="15"/>
  <c r="S38" i="15" s="1"/>
  <c r="P38" i="15"/>
  <c r="R38" i="15" s="1"/>
  <c r="L39" i="15" s="1"/>
  <c r="N39" i="15" s="1"/>
  <c r="Q39" i="14"/>
  <c r="S39" i="14" s="1"/>
  <c r="P39" i="14"/>
  <c r="R39" i="14" s="1"/>
  <c r="L40" i="14" s="1"/>
  <c r="N40" i="14" s="1"/>
  <c r="M40" i="13"/>
  <c r="M39" i="23"/>
  <c r="M40" i="16"/>
  <c r="O39" i="22"/>
  <c r="Q39" i="9"/>
  <c r="S39" i="9" s="1"/>
  <c r="P39" i="9"/>
  <c r="R39" i="9" s="1"/>
  <c r="L40" i="9" s="1"/>
  <c r="N40" i="9" s="1"/>
  <c r="Q39" i="10"/>
  <c r="S39" i="10" s="1"/>
  <c r="P39" i="10"/>
  <c r="R39" i="10" s="1"/>
  <c r="L40" i="10" s="1"/>
  <c r="N40" i="10" s="1"/>
  <c r="H38" i="4"/>
  <c r="L38" i="3" s="1"/>
  <c r="AD38" i="3" s="1"/>
  <c r="Q38" i="8"/>
  <c r="S38" i="8" s="1"/>
  <c r="P38" i="8"/>
  <c r="R38" i="8" s="1"/>
  <c r="L39" i="8" s="1"/>
  <c r="N39" i="8" s="1"/>
  <c r="Q38" i="7"/>
  <c r="S38" i="7" s="1"/>
  <c r="P38" i="7"/>
  <c r="R38" i="7" s="1"/>
  <c r="L39" i="7" s="1"/>
  <c r="N39" i="7" s="1"/>
  <c r="Q38" i="11"/>
  <c r="S38" i="11" s="1"/>
  <c r="P38" i="11"/>
  <c r="R38" i="11" s="1"/>
  <c r="L39" i="11" s="1"/>
  <c r="N39" i="11" s="1"/>
  <c r="M39" i="21" l="1"/>
  <c r="Q38" i="23"/>
  <c r="M39" i="20"/>
  <c r="Q38" i="22"/>
  <c r="R38" i="22" s="1"/>
  <c r="V38" i="3" s="1"/>
  <c r="Q39" i="19"/>
  <c r="S39" i="19" s="1"/>
  <c r="P39" i="19"/>
  <c r="R39" i="19" s="1"/>
  <c r="L40" i="19" s="1"/>
  <c r="N40" i="19" s="1"/>
  <c r="Q40" i="18"/>
  <c r="S40" i="18" s="1"/>
  <c r="P40" i="18"/>
  <c r="R40" i="18" s="1"/>
  <c r="L41" i="18" s="1"/>
  <c r="N41" i="18" s="1"/>
  <c r="M40" i="17"/>
  <c r="O39" i="23"/>
  <c r="M39" i="15"/>
  <c r="N38" i="23"/>
  <c r="M40" i="14"/>
  <c r="N39" i="22"/>
  <c r="O40" i="13"/>
  <c r="C40" i="23"/>
  <c r="O40" i="16"/>
  <c r="E40" i="22"/>
  <c r="O39" i="4"/>
  <c r="M40" i="9"/>
  <c r="M40" i="10"/>
  <c r="P39" i="4"/>
  <c r="M39" i="7"/>
  <c r="M38" i="4"/>
  <c r="M39" i="8"/>
  <c r="N38" i="4"/>
  <c r="O38" i="3"/>
  <c r="P38" i="3" s="1"/>
  <c r="M39" i="11"/>
  <c r="Q38" i="4"/>
  <c r="R38" i="23" l="1"/>
  <c r="W38" i="3" s="1"/>
  <c r="O39" i="21"/>
  <c r="G39" i="23"/>
  <c r="G39" i="22"/>
  <c r="H39" i="22" s="1"/>
  <c r="M39" i="3" s="1"/>
  <c r="AE39" i="3" s="1"/>
  <c r="O39" i="20"/>
  <c r="M40" i="19"/>
  <c r="P39" i="23"/>
  <c r="M41" i="18"/>
  <c r="P40" i="22"/>
  <c r="E40" i="23"/>
  <c r="O40" i="17"/>
  <c r="D39" i="23"/>
  <c r="O39" i="15"/>
  <c r="D40" i="22"/>
  <c r="O40" i="14"/>
  <c r="Q40" i="13"/>
  <c r="S40" i="13" s="1"/>
  <c r="P40" i="13"/>
  <c r="R40" i="13" s="1"/>
  <c r="L41" i="13" s="1"/>
  <c r="N41" i="13" s="1"/>
  <c r="Q40" i="16"/>
  <c r="S40" i="16" s="1"/>
  <c r="P40" i="16"/>
  <c r="R40" i="16" s="1"/>
  <c r="L41" i="16" s="1"/>
  <c r="N41" i="16" s="1"/>
  <c r="O40" i="9"/>
  <c r="E40" i="4"/>
  <c r="O40" i="10"/>
  <c r="F40" i="4"/>
  <c r="D39" i="4"/>
  <c r="O39" i="8"/>
  <c r="G39" i="4"/>
  <c r="O39" i="11"/>
  <c r="R38" i="4"/>
  <c r="U38" i="3" s="1"/>
  <c r="O39" i="7"/>
  <c r="C39" i="4"/>
  <c r="X38" i="3" l="1"/>
  <c r="H39" i="23"/>
  <c r="N39" i="3" s="1"/>
  <c r="AF39" i="3" s="1"/>
  <c r="Q39" i="21"/>
  <c r="S39" i="21" s="1"/>
  <c r="P39" i="21"/>
  <c r="R39" i="21" s="1"/>
  <c r="L40" i="21" s="1"/>
  <c r="N40" i="21" s="1"/>
  <c r="Q39" i="20"/>
  <c r="S39" i="20" s="1"/>
  <c r="P39" i="20"/>
  <c r="R39" i="20" s="1"/>
  <c r="L40" i="20" s="1"/>
  <c r="N40" i="20" s="1"/>
  <c r="F40" i="23"/>
  <c r="O40" i="19"/>
  <c r="F41" i="22"/>
  <c r="O41" i="18"/>
  <c r="Q40" i="17"/>
  <c r="S40" i="17" s="1"/>
  <c r="P40" i="17"/>
  <c r="R40" i="17" s="1"/>
  <c r="L41" i="17" s="1"/>
  <c r="N41" i="17" s="1"/>
  <c r="Q39" i="15"/>
  <c r="S39" i="15" s="1"/>
  <c r="P39" i="15"/>
  <c r="R39" i="15" s="1"/>
  <c r="L40" i="15" s="1"/>
  <c r="N40" i="15" s="1"/>
  <c r="Q40" i="14"/>
  <c r="S40" i="14" s="1"/>
  <c r="P40" i="14"/>
  <c r="R40" i="14" s="1"/>
  <c r="L41" i="14" s="1"/>
  <c r="N41" i="14" s="1"/>
  <c r="M41" i="13"/>
  <c r="M40" i="23"/>
  <c r="M41" i="16"/>
  <c r="O40" i="22"/>
  <c r="Q40" i="9"/>
  <c r="S40" i="9" s="1"/>
  <c r="P40" i="9"/>
  <c r="R40" i="9" s="1"/>
  <c r="L41" i="9" s="1"/>
  <c r="N41" i="9" s="1"/>
  <c r="Q40" i="10"/>
  <c r="S40" i="10" s="1"/>
  <c r="P40" i="10"/>
  <c r="R40" i="10" s="1"/>
  <c r="L41" i="10" s="1"/>
  <c r="N41" i="10" s="1"/>
  <c r="H39" i="4"/>
  <c r="L39" i="3" s="1"/>
  <c r="AD39" i="3" s="1"/>
  <c r="Q39" i="11"/>
  <c r="S39" i="11" s="1"/>
  <c r="P39" i="11"/>
  <c r="R39" i="11" s="1"/>
  <c r="L40" i="11" s="1"/>
  <c r="N40" i="11" s="1"/>
  <c r="Q39" i="8"/>
  <c r="S39" i="8" s="1"/>
  <c r="P39" i="8"/>
  <c r="R39" i="8" s="1"/>
  <c r="L40" i="8" s="1"/>
  <c r="N40" i="8" s="1"/>
  <c r="Q39" i="7"/>
  <c r="S39" i="7" s="1"/>
  <c r="P39" i="7"/>
  <c r="R39" i="7" s="1"/>
  <c r="L40" i="7" s="1"/>
  <c r="N40" i="7" s="1"/>
  <c r="M40" i="21" l="1"/>
  <c r="Q39" i="23"/>
  <c r="M40" i="20"/>
  <c r="Q39" i="22"/>
  <c r="R39" i="22" s="1"/>
  <c r="V39" i="3" s="1"/>
  <c r="Q40" i="19"/>
  <c r="S40" i="19" s="1"/>
  <c r="P40" i="19"/>
  <c r="R40" i="19" s="1"/>
  <c r="L41" i="19" s="1"/>
  <c r="N41" i="19" s="1"/>
  <c r="Q41" i="18"/>
  <c r="S41" i="18" s="1"/>
  <c r="P41" i="18"/>
  <c r="R41" i="18" s="1"/>
  <c r="L42" i="18" s="1"/>
  <c r="N42" i="18" s="1"/>
  <c r="M41" i="17"/>
  <c r="O40" i="23"/>
  <c r="M40" i="15"/>
  <c r="N39" i="23"/>
  <c r="M41" i="14"/>
  <c r="N40" i="22"/>
  <c r="C41" i="23"/>
  <c r="O41" i="13"/>
  <c r="O41" i="16"/>
  <c r="E41" i="22"/>
  <c r="O40" i="4"/>
  <c r="M41" i="9"/>
  <c r="M41" i="10"/>
  <c r="P40" i="4"/>
  <c r="M40" i="11"/>
  <c r="Q39" i="4"/>
  <c r="M40" i="7"/>
  <c r="M39" i="4"/>
  <c r="O39" i="3"/>
  <c r="P39" i="3" s="1"/>
  <c r="M40" i="8"/>
  <c r="N39" i="4"/>
  <c r="R39" i="23" l="1"/>
  <c r="W39" i="3" s="1"/>
  <c r="G40" i="23"/>
  <c r="O40" i="21"/>
  <c r="G40" i="22"/>
  <c r="H40" i="22" s="1"/>
  <c r="M40" i="3" s="1"/>
  <c r="AE40" i="3" s="1"/>
  <c r="O40" i="20"/>
  <c r="M41" i="19"/>
  <c r="P40" i="23"/>
  <c r="M42" i="18"/>
  <c r="P41" i="22"/>
  <c r="E41" i="23"/>
  <c r="O41" i="17"/>
  <c r="D40" i="23"/>
  <c r="O40" i="15"/>
  <c r="D41" i="22"/>
  <c r="O41" i="14"/>
  <c r="Q41" i="13"/>
  <c r="S41" i="13" s="1"/>
  <c r="P41" i="13"/>
  <c r="R41" i="13" s="1"/>
  <c r="L42" i="13" s="1"/>
  <c r="N42" i="13" s="1"/>
  <c r="Q41" i="16"/>
  <c r="S41" i="16" s="1"/>
  <c r="P41" i="16"/>
  <c r="R41" i="16" s="1"/>
  <c r="L42" i="16" s="1"/>
  <c r="N42" i="16" s="1"/>
  <c r="E41" i="4"/>
  <c r="O41" i="9"/>
  <c r="F41" i="4"/>
  <c r="O41" i="10"/>
  <c r="R39" i="4"/>
  <c r="U39" i="3" s="1"/>
  <c r="O40" i="7"/>
  <c r="C40" i="4"/>
  <c r="D40" i="4"/>
  <c r="O40" i="8"/>
  <c r="G40" i="4"/>
  <c r="O40" i="11"/>
  <c r="X39" i="3" l="1"/>
  <c r="H40" i="23"/>
  <c r="N40" i="3" s="1"/>
  <c r="AF40" i="3" s="1"/>
  <c r="Q40" i="21"/>
  <c r="S40" i="21" s="1"/>
  <c r="P40" i="21"/>
  <c r="R40" i="21" s="1"/>
  <c r="L41" i="21" s="1"/>
  <c r="N41" i="21" s="1"/>
  <c r="Q40" i="20"/>
  <c r="S40" i="20" s="1"/>
  <c r="P40" i="20"/>
  <c r="R40" i="20" s="1"/>
  <c r="L41" i="20" s="1"/>
  <c r="N41" i="20" s="1"/>
  <c r="F41" i="23"/>
  <c r="O41" i="19"/>
  <c r="F42" i="22"/>
  <c r="O42" i="18"/>
  <c r="Q41" i="17"/>
  <c r="S41" i="17" s="1"/>
  <c r="P41" i="17"/>
  <c r="R41" i="17" s="1"/>
  <c r="L42" i="17" s="1"/>
  <c r="N42" i="17" s="1"/>
  <c r="Q40" i="15"/>
  <c r="S40" i="15" s="1"/>
  <c r="P40" i="15"/>
  <c r="R40" i="15" s="1"/>
  <c r="L41" i="15" s="1"/>
  <c r="N41" i="15" s="1"/>
  <c r="Q41" i="14"/>
  <c r="S41" i="14" s="1"/>
  <c r="P41" i="14"/>
  <c r="R41" i="14" s="1"/>
  <c r="L42" i="14" s="1"/>
  <c r="N42" i="14" s="1"/>
  <c r="M42" i="13"/>
  <c r="M41" i="23"/>
  <c r="M42" i="16"/>
  <c r="O41" i="22"/>
  <c r="Q41" i="9"/>
  <c r="S41" i="9" s="1"/>
  <c r="P41" i="9"/>
  <c r="R41" i="9" s="1"/>
  <c r="L42" i="9" s="1"/>
  <c r="N42" i="9" s="1"/>
  <c r="Q41" i="10"/>
  <c r="S41" i="10" s="1"/>
  <c r="P41" i="10"/>
  <c r="R41" i="10" s="1"/>
  <c r="L42" i="10" s="1"/>
  <c r="N42" i="10" s="1"/>
  <c r="Q40" i="11"/>
  <c r="S40" i="11" s="1"/>
  <c r="P40" i="11"/>
  <c r="R40" i="11" s="1"/>
  <c r="L41" i="11" s="1"/>
  <c r="N41" i="11" s="1"/>
  <c r="Q40" i="8"/>
  <c r="S40" i="8" s="1"/>
  <c r="P40" i="8"/>
  <c r="R40" i="8" s="1"/>
  <c r="L41" i="8" s="1"/>
  <c r="N41" i="8" s="1"/>
  <c r="H40" i="4"/>
  <c r="L40" i="3" s="1"/>
  <c r="AD40" i="3" s="1"/>
  <c r="Q40" i="7"/>
  <c r="S40" i="7" s="1"/>
  <c r="P40" i="7"/>
  <c r="R40" i="7" s="1"/>
  <c r="L41" i="7" s="1"/>
  <c r="N41" i="7" s="1"/>
  <c r="M41" i="21" l="1"/>
  <c r="Q40" i="23"/>
  <c r="M41" i="20"/>
  <c r="Q40" i="22"/>
  <c r="R40" i="22" s="1"/>
  <c r="V40" i="3" s="1"/>
  <c r="Q41" i="19"/>
  <c r="S41" i="19" s="1"/>
  <c r="P41" i="19"/>
  <c r="R41" i="19" s="1"/>
  <c r="L42" i="19" s="1"/>
  <c r="N42" i="19" s="1"/>
  <c r="Q42" i="18"/>
  <c r="S42" i="18" s="1"/>
  <c r="P42" i="18"/>
  <c r="R42" i="18" s="1"/>
  <c r="L43" i="18" s="1"/>
  <c r="N43" i="18" s="1"/>
  <c r="M42" i="17"/>
  <c r="O41" i="23"/>
  <c r="M41" i="15"/>
  <c r="N40" i="23"/>
  <c r="M42" i="14"/>
  <c r="N41" i="22"/>
  <c r="C42" i="23"/>
  <c r="O42" i="13"/>
  <c r="E42" i="22"/>
  <c r="O42" i="16"/>
  <c r="M42" i="9"/>
  <c r="O41" i="4"/>
  <c r="P41" i="4"/>
  <c r="M42" i="10"/>
  <c r="O40" i="3"/>
  <c r="P40" i="3" s="1"/>
  <c r="M41" i="7"/>
  <c r="M40" i="4"/>
  <c r="M41" i="8"/>
  <c r="N40" i="4"/>
  <c r="M41" i="11"/>
  <c r="Q40" i="4"/>
  <c r="R40" i="23" l="1"/>
  <c r="W40" i="3" s="1"/>
  <c r="G41" i="23"/>
  <c r="O41" i="21"/>
  <c r="G41" i="22"/>
  <c r="H41" i="22" s="1"/>
  <c r="M41" i="3" s="1"/>
  <c r="AE41" i="3" s="1"/>
  <c r="O41" i="20"/>
  <c r="M42" i="19"/>
  <c r="P41" i="23"/>
  <c r="M43" i="18"/>
  <c r="P42" i="22"/>
  <c r="E42" i="23"/>
  <c r="O42" i="17"/>
  <c r="D41" i="23"/>
  <c r="O41" i="15"/>
  <c r="D42" i="22"/>
  <c r="O42" i="14"/>
  <c r="Q42" i="13"/>
  <c r="S42" i="13" s="1"/>
  <c r="P42" i="13"/>
  <c r="R42" i="13" s="1"/>
  <c r="L43" i="13" s="1"/>
  <c r="N43" i="13" s="1"/>
  <c r="Q42" i="16"/>
  <c r="S42" i="16" s="1"/>
  <c r="P42" i="16"/>
  <c r="R42" i="16" s="1"/>
  <c r="L43" i="16" s="1"/>
  <c r="N43" i="16" s="1"/>
  <c r="O42" i="9"/>
  <c r="E42" i="4"/>
  <c r="F42" i="4"/>
  <c r="O42" i="10"/>
  <c r="R40" i="4"/>
  <c r="U40" i="3" s="1"/>
  <c r="O41" i="7"/>
  <c r="C41" i="4"/>
  <c r="G41" i="4"/>
  <c r="O41" i="11"/>
  <c r="D41" i="4"/>
  <c r="O41" i="8"/>
  <c r="H41" i="23" l="1"/>
  <c r="N41" i="3" s="1"/>
  <c r="AF41" i="3" s="1"/>
  <c r="X40" i="3"/>
  <c r="Q41" i="21"/>
  <c r="S41" i="21" s="1"/>
  <c r="P41" i="21"/>
  <c r="R41" i="21" s="1"/>
  <c r="L42" i="21" s="1"/>
  <c r="N42" i="21" s="1"/>
  <c r="Q41" i="20"/>
  <c r="S41" i="20" s="1"/>
  <c r="P41" i="20"/>
  <c r="R41" i="20" s="1"/>
  <c r="L42" i="20" s="1"/>
  <c r="N42" i="20" s="1"/>
  <c r="F42" i="23"/>
  <c r="O42" i="19"/>
  <c r="O43" i="18"/>
  <c r="F43" i="22"/>
  <c r="Q42" i="17"/>
  <c r="S42" i="17" s="1"/>
  <c r="P42" i="17"/>
  <c r="R42" i="17" s="1"/>
  <c r="L43" i="17" s="1"/>
  <c r="N43" i="17" s="1"/>
  <c r="Q41" i="15"/>
  <c r="S41" i="15" s="1"/>
  <c r="P41" i="15"/>
  <c r="R41" i="15" s="1"/>
  <c r="L42" i="15" s="1"/>
  <c r="N42" i="15" s="1"/>
  <c r="Q42" i="14"/>
  <c r="S42" i="14" s="1"/>
  <c r="P42" i="14"/>
  <c r="R42" i="14" s="1"/>
  <c r="L43" i="14" s="1"/>
  <c r="N43" i="14" s="1"/>
  <c r="M43" i="13"/>
  <c r="M42" i="23"/>
  <c r="M43" i="16"/>
  <c r="O42" i="22"/>
  <c r="Q42" i="9"/>
  <c r="S42" i="9" s="1"/>
  <c r="P42" i="9"/>
  <c r="R42" i="9" s="1"/>
  <c r="L43" i="9" s="1"/>
  <c r="N43" i="9" s="1"/>
  <c r="Q42" i="10"/>
  <c r="S42" i="10" s="1"/>
  <c r="P42" i="10"/>
  <c r="R42" i="10" s="1"/>
  <c r="L43" i="10" s="1"/>
  <c r="N43" i="10" s="1"/>
  <c r="Q41" i="11"/>
  <c r="S41" i="11" s="1"/>
  <c r="P41" i="11"/>
  <c r="R41" i="11" s="1"/>
  <c r="L42" i="11" s="1"/>
  <c r="N42" i="11" s="1"/>
  <c r="H41" i="4"/>
  <c r="L41" i="3" s="1"/>
  <c r="AD41" i="3" s="1"/>
  <c r="Q41" i="7"/>
  <c r="S41" i="7" s="1"/>
  <c r="P41" i="7"/>
  <c r="R41" i="7" s="1"/>
  <c r="L42" i="7" s="1"/>
  <c r="N42" i="7" s="1"/>
  <c r="Q41" i="8"/>
  <c r="S41" i="8" s="1"/>
  <c r="P41" i="8"/>
  <c r="R41" i="8" s="1"/>
  <c r="L42" i="8" s="1"/>
  <c r="N42" i="8" s="1"/>
  <c r="M42" i="21" l="1"/>
  <c r="Q41" i="23"/>
  <c r="M42" i="20"/>
  <c r="Q41" i="22"/>
  <c r="R41" i="22" s="1"/>
  <c r="V41" i="3" s="1"/>
  <c r="Q42" i="19"/>
  <c r="S42" i="19" s="1"/>
  <c r="P42" i="19"/>
  <c r="R42" i="19" s="1"/>
  <c r="L43" i="19" s="1"/>
  <c r="N43" i="19" s="1"/>
  <c r="Q43" i="18"/>
  <c r="S43" i="18" s="1"/>
  <c r="P43" i="22" s="1"/>
  <c r="P43" i="18"/>
  <c r="R43" i="18" s="1"/>
  <c r="M43" i="17"/>
  <c r="O42" i="23"/>
  <c r="M42" i="15"/>
  <c r="N41" i="23"/>
  <c r="M43" i="14"/>
  <c r="N42" i="22"/>
  <c r="O43" i="13"/>
  <c r="C43" i="23"/>
  <c r="O43" i="16"/>
  <c r="E43" i="22"/>
  <c r="M43" i="9"/>
  <c r="O42" i="4"/>
  <c r="M43" i="10"/>
  <c r="P42" i="4"/>
  <c r="O41" i="3"/>
  <c r="P41" i="3" s="1"/>
  <c r="M42" i="7"/>
  <c r="M41" i="4"/>
  <c r="M42" i="8"/>
  <c r="N41" i="4"/>
  <c r="M42" i="11"/>
  <c r="Q41" i="4"/>
  <c r="R41" i="23" l="1"/>
  <c r="W41" i="3" s="1"/>
  <c r="G42" i="23"/>
  <c r="O42" i="21"/>
  <c r="G42" i="22"/>
  <c r="H42" i="22" s="1"/>
  <c r="M42" i="3" s="1"/>
  <c r="AE42" i="3" s="1"/>
  <c r="O42" i="20"/>
  <c r="M43" i="19"/>
  <c r="P42" i="23"/>
  <c r="O43" i="17"/>
  <c r="E43" i="23"/>
  <c r="D42" i="23"/>
  <c r="O42" i="15"/>
  <c r="O43" i="14"/>
  <c r="D43" i="22"/>
  <c r="Q43" i="13"/>
  <c r="S43" i="13" s="1"/>
  <c r="M43" i="23" s="1"/>
  <c r="P43" i="13"/>
  <c r="R43" i="13" s="1"/>
  <c r="Q43" i="16"/>
  <c r="S43" i="16" s="1"/>
  <c r="O43" i="22" s="1"/>
  <c r="P43" i="16"/>
  <c r="R43" i="16" s="1"/>
  <c r="O43" i="9"/>
  <c r="E43" i="4"/>
  <c r="O43" i="10"/>
  <c r="F43" i="4"/>
  <c r="G42" i="4"/>
  <c r="O42" i="11"/>
  <c r="R41" i="4"/>
  <c r="U41" i="3" s="1"/>
  <c r="D42" i="4"/>
  <c r="O42" i="8"/>
  <c r="C42" i="4"/>
  <c r="O42" i="7"/>
  <c r="H42" i="23" l="1"/>
  <c r="N42" i="3" s="1"/>
  <c r="AF42" i="3" s="1"/>
  <c r="X41" i="3"/>
  <c r="Q42" i="21"/>
  <c r="S42" i="21" s="1"/>
  <c r="P42" i="21"/>
  <c r="R42" i="21" s="1"/>
  <c r="L43" i="21" s="1"/>
  <c r="N43" i="21" s="1"/>
  <c r="Q42" i="20"/>
  <c r="S42" i="20" s="1"/>
  <c r="P42" i="20"/>
  <c r="R42" i="20" s="1"/>
  <c r="L43" i="20" s="1"/>
  <c r="N43" i="20" s="1"/>
  <c r="O43" i="19"/>
  <c r="F43" i="23"/>
  <c r="Q43" i="17"/>
  <c r="S43" i="17" s="1"/>
  <c r="O43" i="23" s="1"/>
  <c r="P43" i="17"/>
  <c r="R43" i="17" s="1"/>
  <c r="Q42" i="15"/>
  <c r="S42" i="15" s="1"/>
  <c r="P42" i="15"/>
  <c r="R42" i="15" s="1"/>
  <c r="L43" i="15" s="1"/>
  <c r="N43" i="15" s="1"/>
  <c r="Q43" i="14"/>
  <c r="S43" i="14" s="1"/>
  <c r="N43" i="22" s="1"/>
  <c r="P43" i="14"/>
  <c r="R43" i="14" s="1"/>
  <c r="H42" i="4"/>
  <c r="L42" i="3" s="1"/>
  <c r="AD42" i="3" s="1"/>
  <c r="Q43" i="9"/>
  <c r="S43" i="9" s="1"/>
  <c r="O43" i="4" s="1"/>
  <c r="P43" i="9"/>
  <c r="R43" i="9" s="1"/>
  <c r="P43" i="10"/>
  <c r="R43" i="10" s="1"/>
  <c r="Q43" i="10"/>
  <c r="S43" i="10" s="1"/>
  <c r="P43" i="4" s="1"/>
  <c r="Q42" i="7"/>
  <c r="S42" i="7" s="1"/>
  <c r="P42" i="7"/>
  <c r="R42" i="7" s="1"/>
  <c r="L43" i="7" s="1"/>
  <c r="N43" i="7" s="1"/>
  <c r="Q42" i="8"/>
  <c r="S42" i="8" s="1"/>
  <c r="P42" i="8"/>
  <c r="R42" i="8" s="1"/>
  <c r="L43" i="8" s="1"/>
  <c r="N43" i="8" s="1"/>
  <c r="Q42" i="11"/>
  <c r="S42" i="11" s="1"/>
  <c r="P42" i="11"/>
  <c r="R42" i="11" s="1"/>
  <c r="L43" i="11" s="1"/>
  <c r="N43" i="11" s="1"/>
  <c r="M43" i="21" l="1"/>
  <c r="Q42" i="23"/>
  <c r="M43" i="20"/>
  <c r="Q42" i="22"/>
  <c r="R42" i="22" s="1"/>
  <c r="V42" i="3" s="1"/>
  <c r="Q43" i="19"/>
  <c r="S43" i="19" s="1"/>
  <c r="P43" i="23" s="1"/>
  <c r="P43" i="19"/>
  <c r="R43" i="19" s="1"/>
  <c r="M43" i="15"/>
  <c r="N42" i="23"/>
  <c r="O42" i="3"/>
  <c r="P42" i="3" s="1"/>
  <c r="M43" i="8"/>
  <c r="N42" i="4"/>
  <c r="M43" i="11"/>
  <c r="Q42" i="4"/>
  <c r="M43" i="7"/>
  <c r="M42" i="4"/>
  <c r="R42" i="23" l="1"/>
  <c r="W42" i="3" s="1"/>
  <c r="O43" i="21"/>
  <c r="G43" i="23"/>
  <c r="O43" i="20"/>
  <c r="G43" i="22"/>
  <c r="H43" i="22" s="1"/>
  <c r="M43" i="3" s="1"/>
  <c r="AE43" i="3" s="1"/>
  <c r="O43" i="15"/>
  <c r="D43" i="23"/>
  <c r="R42" i="4"/>
  <c r="U42" i="3" s="1"/>
  <c r="O43" i="11"/>
  <c r="G43" i="4"/>
  <c r="O43" i="8"/>
  <c r="D43" i="4"/>
  <c r="C43" i="4"/>
  <c r="O43" i="7"/>
  <c r="H43" i="23" l="1"/>
  <c r="N43" i="3" s="1"/>
  <c r="AF43" i="3" s="1"/>
  <c r="X42" i="3"/>
  <c r="P43" i="21"/>
  <c r="R43" i="21" s="1"/>
  <c r="Q43" i="21"/>
  <c r="S43" i="21" s="1"/>
  <c r="Q43" i="23" s="1"/>
  <c r="Q43" i="20"/>
  <c r="S43" i="20" s="1"/>
  <c r="Q43" i="22" s="1"/>
  <c r="R43" i="22" s="1"/>
  <c r="V43" i="3" s="1"/>
  <c r="P43" i="20"/>
  <c r="R43" i="20" s="1"/>
  <c r="Q43" i="15"/>
  <c r="S43" i="15" s="1"/>
  <c r="N43" i="23" s="1"/>
  <c r="P43" i="15"/>
  <c r="R43" i="15" s="1"/>
  <c r="Q43" i="8"/>
  <c r="S43" i="8" s="1"/>
  <c r="N43" i="4" s="1"/>
  <c r="P43" i="8"/>
  <c r="R43" i="8" s="1"/>
  <c r="Q43" i="7"/>
  <c r="S43" i="7" s="1"/>
  <c r="M43" i="4" s="1"/>
  <c r="P43" i="7"/>
  <c r="R43" i="7" s="1"/>
  <c r="H43" i="4"/>
  <c r="L43" i="3" s="1"/>
  <c r="AD43" i="3" s="1"/>
  <c r="Q43" i="11"/>
  <c r="S43" i="11" s="1"/>
  <c r="Q43" i="4" s="1"/>
  <c r="P43" i="11"/>
  <c r="R43" i="11" s="1"/>
  <c r="R43" i="23" l="1"/>
  <c r="W43" i="3" s="1"/>
  <c r="O43" i="3"/>
  <c r="P43" i="3" s="1"/>
  <c r="R43" i="4"/>
  <c r="U43" i="3" s="1"/>
  <c r="X43" i="3" l="1"/>
</calcChain>
</file>

<file path=xl/sharedStrings.xml><?xml version="1.0" encoding="utf-8"?>
<sst xmlns="http://schemas.openxmlformats.org/spreadsheetml/2006/main" count="369" uniqueCount="57">
  <si>
    <t>Performance limit L</t>
  </si>
  <si>
    <t>Period</t>
  </si>
  <si>
    <t>Cum. Investment</t>
  </si>
  <si>
    <t>Pt (High)</t>
  </si>
  <si>
    <t>Pt (Medium)</t>
  </si>
  <si>
    <t>Pt (Low)</t>
  </si>
  <si>
    <t>Performance at start</t>
  </si>
  <si>
    <t>Fraction of potential performance at start</t>
  </si>
  <si>
    <t>position parameter a</t>
  </si>
  <si>
    <t>pitch parameter b (response to investment)</t>
  </si>
  <si>
    <t>Legacy Pt (High)</t>
  </si>
  <si>
    <t>Legacy Pt (Medium)</t>
  </si>
  <si>
    <t>Legacy Pt (Low)</t>
  </si>
  <si>
    <t>High-end</t>
  </si>
  <si>
    <t>Medium-end</t>
  </si>
  <si>
    <t>Low-end</t>
  </si>
  <si>
    <t>Total demand</t>
  </si>
  <si>
    <t>Innovators cum. demand</t>
  </si>
  <si>
    <t>Early adopters cum. demand</t>
  </si>
  <si>
    <t>Early majority cum. demand</t>
  </si>
  <si>
    <t>Late majority cum. demand</t>
  </si>
  <si>
    <t>Laggards cum. demand</t>
  </si>
  <si>
    <t>Innovators demand</t>
  </si>
  <si>
    <t>Early adopters demand</t>
  </si>
  <si>
    <t>Early majority demand</t>
  </si>
  <si>
    <t>Late majority demand</t>
  </si>
  <si>
    <t>Laggards demand</t>
  </si>
  <si>
    <t>Total market size</t>
  </si>
  <si>
    <t>Rogers segment size</t>
  </si>
  <si>
    <t>Vertical segment size</t>
  </si>
  <si>
    <t>innovators</t>
  </si>
  <si>
    <t>e. adop.</t>
  </si>
  <si>
    <t xml:space="preserve">e. maj. </t>
  </si>
  <si>
    <t>l. maj.</t>
  </si>
  <si>
    <t>laggards</t>
  </si>
  <si>
    <t>high</t>
  </si>
  <si>
    <t>med</t>
  </si>
  <si>
    <t>low</t>
  </si>
  <si>
    <t>Installed base legacy</t>
  </si>
  <si>
    <t>Installed base new tech</t>
  </si>
  <si>
    <t>Annual substitution rate</t>
  </si>
  <si>
    <t>MCI = 1; MNL = 0</t>
  </si>
  <si>
    <t>Beta perf</t>
  </si>
  <si>
    <t>Beta installed base</t>
  </si>
  <si>
    <t>Legacy tech At</t>
  </si>
  <si>
    <t>New tech At</t>
  </si>
  <si>
    <t>Legacy tech Pt</t>
  </si>
  <si>
    <t>New tech Pt</t>
  </si>
  <si>
    <t>Mkt share legacy tech</t>
  </si>
  <si>
    <t>Mkt share new tech</t>
  </si>
  <si>
    <t>Legacy tech sales</t>
  </si>
  <si>
    <t>New tech sales</t>
  </si>
  <si>
    <t>New tech installed base</t>
  </si>
  <si>
    <t>populations char. are independent from each other</t>
  </si>
  <si>
    <t>i+1 segment can copy from i segment and itself only</t>
  </si>
  <si>
    <t>p strictly decreasing</t>
  </si>
  <si>
    <t>Legacy tech installed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</si>
</sst>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0" fillId="2" borderId="0" xfId="0" applyFill="1"/>
    <xf numFmtId="1" fontId="0" fillId="2" borderId="0" xfId="0" applyNumberFormat="1" applyFill="1"/>
    <xf numFmtId="164" fontId="0" fillId="0" borderId="0" xfId="0" applyNumberFormat="1"/>
    <xf numFmtId="1" fontId="0" fillId="0" borderId="0" xfId="0" applyNumberFormat="1"/>
    <xf numFmtId="164" fontId="0" fillId="0" borderId="1" xfId="0" applyNumberFormat="1" applyBorder="1"/>
    <xf numFmtId="164" fontId="0" fillId="0" borderId="2" xfId="0" applyNumberForma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1" xfId="0" applyBorder="1"/>
    <xf numFmtId="1" fontId="0" fillId="0" borderId="2" xfId="0" applyNumberFormat="1" applyBorder="1"/>
    <xf numFmtId="9" fontId="0" fillId="0" borderId="0" xfId="2" applyFont="1"/>
    <xf numFmtId="1" fontId="0" fillId="0" borderId="1" xfId="0" applyNumberFormat="1" applyBorder="1"/>
    <xf numFmtId="2" fontId="0" fillId="0" borderId="0" xfId="0" applyNumberFormat="1"/>
    <xf numFmtId="1" fontId="0" fillId="0" borderId="0" xfId="2" applyNumberFormat="1" applyFont="1"/>
    <xf numFmtId="165" fontId="0" fillId="2" borderId="0" xfId="0" applyNumberFormat="1" applyFill="1"/>
    <xf numFmtId="9" fontId="0" fillId="2" borderId="0" xfId="0" applyNumberFormat="1" applyFill="1"/>
    <xf numFmtId="0" fontId="2" fillId="0" borderId="0" xfId="0" applyFont="1"/>
    <xf numFmtId="165" fontId="0" fillId="0" borderId="6" xfId="0" applyNumberFormat="1" applyBorder="1"/>
    <xf numFmtId="9" fontId="2" fillId="0" borderId="0" xfId="0" applyNumberFormat="1" applyFont="1"/>
    <xf numFmtId="10" fontId="2" fillId="0" borderId="0" xfId="0" applyNumberFormat="1" applyFont="1"/>
    <xf numFmtId="2" fontId="0" fillId="0" borderId="4" xfId="0" applyNumberFormat="1" applyBorder="1"/>
    <xf numFmtId="1" fontId="0" fillId="0" borderId="4" xfId="2" applyNumberFormat="1" applyFont="1" applyBorder="1"/>
    <xf numFmtId="1" fontId="0" fillId="0" borderId="4" xfId="0" applyNumberFormat="1" applyBorder="1"/>
    <xf numFmtId="2" fontId="0" fillId="0" borderId="0" xfId="2" applyNumberFormat="1" applyFont="1"/>
    <xf numFmtId="2" fontId="0" fillId="0" borderId="4" xfId="2" applyNumberFormat="1" applyFont="1" applyBorder="1"/>
    <xf numFmtId="0" fontId="3" fillId="0" borderId="0" xfId="0" applyFont="1"/>
    <xf numFmtId="0" fontId="0" fillId="0" borderId="0" xfId="0" applyAlignment="1">
      <alignment wrapText="1"/>
    </xf>
    <xf numFmtId="1" fontId="0" fillId="2" borderId="0" xfId="2" applyNumberFormat="1" applyFont="1" applyFill="1"/>
    <xf numFmtId="9" fontId="0" fillId="0" borderId="0" xfId="1" applyFont="1"/>
    <xf numFmtId="2" fontId="0" fillId="0" borderId="0" xfId="1" applyNumberFormat="1" applyFont="1"/>
    <xf numFmtId="2" fontId="0" fillId="0" borderId="4" xfId="1" applyNumberFormat="1" applyFont="1" applyBorder="1"/>
    <xf numFmtId="9" fontId="0" fillId="0" borderId="4" xfId="1" applyFont="1" applyBorder="1"/>
    <xf numFmtId="164" fontId="2" fillId="0" borderId="2" xfId="0" applyNumberFormat="1" applyFont="1" applyBorder="1"/>
    <xf numFmtId="164" fontId="2" fillId="0" borderId="1" xfId="0" applyNumberFormat="1" applyFont="1" applyBorder="1"/>
    <xf numFmtId="164" fontId="2" fillId="0" borderId="0" xfId="0" applyNumberFormat="1" applyFont="1"/>
    <xf numFmtId="9" fontId="0" fillId="0" borderId="6" xfId="0" applyNumberFormat="1" applyBorder="1"/>
    <xf numFmtId="165" fontId="0" fillId="0" borderId="0" xfId="0" applyNumberFormat="1"/>
  </cellXfs>
  <cellStyles count="3">
    <cellStyle name="Normale" xfId="0" builtinId="0"/>
    <cellStyle name="Percentuale" xfId="1" builtinId="5"/>
    <cellStyle name="Percentuale 2" xfId="2" xr:uid="{08EF05E3-F461-4DEA-A891-31B6207692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Performance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'Performance evolution'!$K$2</c:f>
              <c:strCache>
                <c:ptCount val="1"/>
                <c:pt idx="0">
                  <c:v>Pt (High)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'Performance evolution'!$K$3:$K$44</c:f>
              <c:numCache>
                <c:formatCode>0.000</c:formatCode>
                <c:ptCount val="42"/>
                <c:pt idx="0">
                  <c:v>1.2</c:v>
                </c:pt>
                <c:pt idx="1">
                  <c:v>1.2001464722680626</c:v>
                </c:pt>
                <c:pt idx="2">
                  <c:v>1.2003267526724115</c:v>
                </c:pt>
                <c:pt idx="3">
                  <c:v>1.2005539420231446</c:v>
                </c:pt>
                <c:pt idx="4">
                  <c:v>1.2008476258325687</c:v>
                </c:pt>
                <c:pt idx="5">
                  <c:v>1.2012376012551851</c:v>
                </c:pt>
                <c:pt idx="6">
                  <c:v>1.2017698535986099</c:v>
                </c:pt>
                <c:pt idx="7">
                  <c:v>1.2025159915903367</c:v>
                </c:pt>
                <c:pt idx="8">
                  <c:v>1.2035876537990415</c:v>
                </c:pt>
                <c:pt idx="9">
                  <c:v>1.2051572548090952</c:v>
                </c:pt>
                <c:pt idx="10">
                  <c:v>1.2074851634876675</c:v>
                </c:pt>
                <c:pt idx="11">
                  <c:v>1.2109503110570272</c:v>
                </c:pt>
                <c:pt idx="12">
                  <c:v>1.2160766206419642</c:v>
                </c:pt>
                <c:pt idx="13">
                  <c:v>1.2235439753666559</c:v>
                </c:pt>
                <c:pt idx="14">
                  <c:v>1.2341735488211589</c:v>
                </c:pt>
                <c:pt idx="15">
                  <c:v>1.2488846690571396</c:v>
                </c:pt>
                <c:pt idx="16">
                  <c:v>1.2686297901478318</c:v>
                </c:pt>
                <c:pt idx="17">
                  <c:v>1.2943185559528754</c:v>
                </c:pt>
                <c:pt idx="18">
                  <c:v>1.3267382729077177</c:v>
                </c:pt>
                <c:pt idx="19">
                  <c:v>1.3664698220215097</c:v>
                </c:pt>
                <c:pt idx="20">
                  <c:v>1.413791315571453</c:v>
                </c:pt>
                <c:pt idx="21">
                  <c:v>1.4685612323620336</c:v>
                </c:pt>
                <c:pt idx="22">
                  <c:v>1.5300806486939795</c:v>
                </c:pt>
                <c:pt idx="23">
                  <c:v>1.596951627870417</c:v>
                </c:pt>
                <c:pt idx="24">
                  <c:v>1.6669751070433967</c:v>
                </c:pt>
                <c:pt idx="25">
                  <c:v>1.7371602531289634</c:v>
                </c:pt>
                <c:pt idx="26">
                  <c:v>1.8039309103440118</c:v>
                </c:pt>
                <c:pt idx="27">
                  <c:v>1.8635859948025992</c:v>
                </c:pt>
                <c:pt idx="28">
                  <c:v>1.9129787890501895</c:v>
                </c:pt>
                <c:pt idx="29">
                  <c:v>1.9502434322093714</c:v>
                </c:pt>
                <c:pt idx="30">
                  <c:v>1.9752913394242029</c:v>
                </c:pt>
                <c:pt idx="31">
                  <c:v>1.9898202601995665</c:v>
                </c:pt>
                <c:pt idx="32">
                  <c:v>1.9967529708506588</c:v>
                </c:pt>
                <c:pt idx="33">
                  <c:v>1.9992793651017049</c:v>
                </c:pt>
                <c:pt idx="34">
                  <c:v>1.9999055450835357</c:v>
                </c:pt>
                <c:pt idx="35">
                  <c:v>1.9999942240307429</c:v>
                </c:pt>
                <c:pt idx="36">
                  <c:v>1.9999998751796342</c:v>
                </c:pt>
                <c:pt idx="37">
                  <c:v>1.9999999992055582</c:v>
                </c:pt>
                <c:pt idx="38">
                  <c:v>1.9999999999983689</c:v>
                </c:pt>
                <c:pt idx="39">
                  <c:v>1.9999999999999987</c:v>
                </c:pt>
                <c:pt idx="40">
                  <c:v>2</c:v>
                </c:pt>
                <c:pt idx="41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3A-49FD-B174-B51C2843217E}"/>
            </c:ext>
          </c:extLst>
        </c:ser>
        <c:ser>
          <c:idx val="1"/>
          <c:order val="1"/>
          <c:tx>
            <c:strRef>
              <c:f>'Performance evolution'!$L$2</c:f>
              <c:strCache>
                <c:ptCount val="1"/>
                <c:pt idx="0">
                  <c:v>Legacy Pt (High)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'Performance evolution'!$L$3:$L$44</c:f>
              <c:numCache>
                <c:formatCode>0.000</c:formatCode>
                <c:ptCount val="42"/>
                <c:pt idx="0">
                  <c:v>1.5</c:v>
                </c:pt>
                <c:pt idx="1">
                  <c:v>1.5</c:v>
                </c:pt>
                <c:pt idx="2">
                  <c:v>1.5</c:v>
                </c:pt>
                <c:pt idx="3">
                  <c:v>1.5</c:v>
                </c:pt>
                <c:pt idx="4">
                  <c:v>1.5</c:v>
                </c:pt>
                <c:pt idx="5">
                  <c:v>1.5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1.5</c:v>
                </c:pt>
                <c:pt idx="10">
                  <c:v>1.5</c:v>
                </c:pt>
                <c:pt idx="11">
                  <c:v>1.5</c:v>
                </c:pt>
                <c:pt idx="12">
                  <c:v>1.5</c:v>
                </c:pt>
                <c:pt idx="13">
                  <c:v>1.5</c:v>
                </c:pt>
                <c:pt idx="14">
                  <c:v>1.5</c:v>
                </c:pt>
                <c:pt idx="15">
                  <c:v>1.5</c:v>
                </c:pt>
                <c:pt idx="16">
                  <c:v>1.5</c:v>
                </c:pt>
                <c:pt idx="17">
                  <c:v>1.5</c:v>
                </c:pt>
                <c:pt idx="18">
                  <c:v>1.5</c:v>
                </c:pt>
                <c:pt idx="19">
                  <c:v>1.5</c:v>
                </c:pt>
                <c:pt idx="20">
                  <c:v>1.5</c:v>
                </c:pt>
                <c:pt idx="21">
                  <c:v>1.5</c:v>
                </c:pt>
                <c:pt idx="22">
                  <c:v>1.5</c:v>
                </c:pt>
                <c:pt idx="23">
                  <c:v>1.5</c:v>
                </c:pt>
                <c:pt idx="24">
                  <c:v>1.5</c:v>
                </c:pt>
                <c:pt idx="25">
                  <c:v>1.5</c:v>
                </c:pt>
                <c:pt idx="26">
                  <c:v>1.5</c:v>
                </c:pt>
                <c:pt idx="27">
                  <c:v>1.5</c:v>
                </c:pt>
                <c:pt idx="28">
                  <c:v>1.5</c:v>
                </c:pt>
                <c:pt idx="29">
                  <c:v>1.5</c:v>
                </c:pt>
                <c:pt idx="30">
                  <c:v>1.5</c:v>
                </c:pt>
                <c:pt idx="31">
                  <c:v>1.5</c:v>
                </c:pt>
                <c:pt idx="32">
                  <c:v>1.5</c:v>
                </c:pt>
                <c:pt idx="33">
                  <c:v>1.5</c:v>
                </c:pt>
                <c:pt idx="34">
                  <c:v>1.5</c:v>
                </c:pt>
                <c:pt idx="35">
                  <c:v>1.5</c:v>
                </c:pt>
                <c:pt idx="36">
                  <c:v>1.5</c:v>
                </c:pt>
                <c:pt idx="37">
                  <c:v>1.5</c:v>
                </c:pt>
                <c:pt idx="38">
                  <c:v>1.5</c:v>
                </c:pt>
                <c:pt idx="39">
                  <c:v>1.5</c:v>
                </c:pt>
                <c:pt idx="40">
                  <c:v>1.5</c:v>
                </c:pt>
                <c:pt idx="41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3A-49FD-B174-B51C2843217E}"/>
            </c:ext>
          </c:extLst>
        </c:ser>
        <c:ser>
          <c:idx val="2"/>
          <c:order val="2"/>
          <c:tx>
            <c:strRef>
              <c:f>'Performance evolution'!$M$2</c:f>
              <c:strCache>
                <c:ptCount val="1"/>
                <c:pt idx="0">
                  <c:v>Pt (Medium)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'Performance evolution'!$M$3:$M$44</c:f>
              <c:numCache>
                <c:formatCode>0.000</c:formatCode>
                <c:ptCount val="42"/>
                <c:pt idx="0">
                  <c:v>0.7</c:v>
                </c:pt>
                <c:pt idx="1">
                  <c:v>0.70073936043929963</c:v>
                </c:pt>
                <c:pt idx="2">
                  <c:v>0.70164925751904428</c:v>
                </c:pt>
                <c:pt idx="3">
                  <c:v>0.70279571674910446</c:v>
                </c:pt>
                <c:pt idx="4">
                  <c:v>0.70427739545672952</c:v>
                </c:pt>
                <c:pt idx="5">
                  <c:v>0.70624428096202863</c:v>
                </c:pt>
                <c:pt idx="6">
                  <c:v>0.70892759434576902</c:v>
                </c:pt>
                <c:pt idx="7">
                  <c:v>0.71268678079110181</c:v>
                </c:pt>
                <c:pt idx="8">
                  <c:v>0.71808062993162147</c:v>
                </c:pt>
                <c:pt idx="9">
                  <c:v>0.72596782174007313</c:v>
                </c:pt>
                <c:pt idx="10">
                  <c:v>0.73763289084896821</c:v>
                </c:pt>
                <c:pt idx="11">
                  <c:v>0.75491011595671531</c:v>
                </c:pt>
                <c:pt idx="12">
                  <c:v>0.78023418652312582</c:v>
                </c:pt>
                <c:pt idx="13">
                  <c:v>0.81648113976307224</c:v>
                </c:pt>
                <c:pt idx="14">
                  <c:v>0.8663848384624977</c:v>
                </c:pt>
                <c:pt idx="15">
                  <c:v>0.9312779170527814</c:v>
                </c:pt>
                <c:pt idx="16">
                  <c:v>1.0091281544662325</c:v>
                </c:pt>
                <c:pt idx="17">
                  <c:v>1.0927418442311179</c:v>
                </c:pt>
                <c:pt idx="18">
                  <c:v>1.1704115563641841</c:v>
                </c:pt>
                <c:pt idx="19">
                  <c:v>1.2307889091354312</c:v>
                </c:pt>
                <c:pt idx="20">
                  <c:v>1.2691154816061527</c:v>
                </c:pt>
                <c:pt idx="21">
                  <c:v>1.2886994883642375</c:v>
                </c:pt>
                <c:pt idx="22">
                  <c:v>1.2966780936833935</c:v>
                </c:pt>
                <c:pt idx="23">
                  <c:v>1.2992363112763423</c:v>
                </c:pt>
                <c:pt idx="24">
                  <c:v>1.2998676439925723</c:v>
                </c:pt>
                <c:pt idx="25">
                  <c:v>1.2999835350969724</c:v>
                </c:pt>
                <c:pt idx="26">
                  <c:v>1.2999986224740572</c:v>
                </c:pt>
                <c:pt idx="27">
                  <c:v>1.2999999289600905</c:v>
                </c:pt>
                <c:pt idx="28">
                  <c:v>1.2999999979953283</c:v>
                </c:pt>
                <c:pt idx="29">
                  <c:v>1.2999999999737946</c:v>
                </c:pt>
                <c:pt idx="30">
                  <c:v>1.299999999999875</c:v>
                </c:pt>
                <c:pt idx="31">
                  <c:v>1.2999999999999998</c:v>
                </c:pt>
                <c:pt idx="32">
                  <c:v>1.3</c:v>
                </c:pt>
                <c:pt idx="33">
                  <c:v>1.3</c:v>
                </c:pt>
                <c:pt idx="34">
                  <c:v>1.3</c:v>
                </c:pt>
                <c:pt idx="35">
                  <c:v>1.3</c:v>
                </c:pt>
                <c:pt idx="36">
                  <c:v>1.3</c:v>
                </c:pt>
                <c:pt idx="37">
                  <c:v>1.3</c:v>
                </c:pt>
                <c:pt idx="38">
                  <c:v>1.3</c:v>
                </c:pt>
                <c:pt idx="39">
                  <c:v>1.3</c:v>
                </c:pt>
                <c:pt idx="40">
                  <c:v>1.3</c:v>
                </c:pt>
                <c:pt idx="41">
                  <c:v>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3A-49FD-B174-B51C2843217E}"/>
            </c:ext>
          </c:extLst>
        </c:ser>
        <c:ser>
          <c:idx val="3"/>
          <c:order val="3"/>
          <c:tx>
            <c:strRef>
              <c:f>'Performance evolution'!$N$2</c:f>
              <c:strCache>
                <c:ptCount val="1"/>
                <c:pt idx="0">
                  <c:v>Legacy Pt (Medium)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'Performance evolution'!$N$3:$N$44</c:f>
              <c:numCache>
                <c:formatCode>0.000</c:formatCode>
                <c:ptCount val="42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  <c:pt idx="24">
                  <c:v>0.9</c:v>
                </c:pt>
                <c:pt idx="25">
                  <c:v>0.9</c:v>
                </c:pt>
                <c:pt idx="26">
                  <c:v>0.9</c:v>
                </c:pt>
                <c:pt idx="27">
                  <c:v>0.9</c:v>
                </c:pt>
                <c:pt idx="28">
                  <c:v>0.9</c:v>
                </c:pt>
                <c:pt idx="29">
                  <c:v>0.9</c:v>
                </c:pt>
                <c:pt idx="30">
                  <c:v>0.9</c:v>
                </c:pt>
                <c:pt idx="31">
                  <c:v>0.9</c:v>
                </c:pt>
                <c:pt idx="32">
                  <c:v>0.9</c:v>
                </c:pt>
                <c:pt idx="33">
                  <c:v>0.9</c:v>
                </c:pt>
                <c:pt idx="34">
                  <c:v>0.9</c:v>
                </c:pt>
                <c:pt idx="35">
                  <c:v>0.9</c:v>
                </c:pt>
                <c:pt idx="36">
                  <c:v>0.9</c:v>
                </c:pt>
                <c:pt idx="37">
                  <c:v>0.9</c:v>
                </c:pt>
                <c:pt idx="38">
                  <c:v>0.9</c:v>
                </c:pt>
                <c:pt idx="39">
                  <c:v>0.9</c:v>
                </c:pt>
                <c:pt idx="40">
                  <c:v>0.9</c:v>
                </c:pt>
                <c:pt idx="41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3A-49FD-B174-B51C2843217E}"/>
            </c:ext>
          </c:extLst>
        </c:ser>
        <c:ser>
          <c:idx val="4"/>
          <c:order val="4"/>
          <c:tx>
            <c:strRef>
              <c:f>'Performance evolution'!$O$2</c:f>
              <c:strCache>
                <c:ptCount val="1"/>
                <c:pt idx="0">
                  <c:v>Pt (Low)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'Performance evolution'!$O$3:$O$44</c:f>
              <c:numCache>
                <c:formatCode>0.000</c:formatCode>
                <c:ptCount val="42"/>
                <c:pt idx="0">
                  <c:v>0.35</c:v>
                </c:pt>
                <c:pt idx="1">
                  <c:v>0.36067728143498434</c:v>
                </c:pt>
                <c:pt idx="2">
                  <c:v>0.37379059644720697</c:v>
                </c:pt>
                <c:pt idx="3">
                  <c:v>0.3902178460347972</c:v>
                </c:pt>
                <c:pt idx="4">
                  <c:v>0.41118211762173995</c:v>
                </c:pt>
                <c:pt idx="5">
                  <c:v>0.43831567616681144</c:v>
                </c:pt>
                <c:pt idx="6">
                  <c:v>0.47354670795167747</c:v>
                </c:pt>
                <c:pt idx="7">
                  <c:v>0.51839211088264336</c:v>
                </c:pt>
                <c:pt idx="8">
                  <c:v>0.57188198899770681</c:v>
                </c:pt>
                <c:pt idx="9">
                  <c:v>0.62704582921215513</c:v>
                </c:pt>
                <c:pt idx="10">
                  <c:v>0.67050337057950149</c:v>
                </c:pt>
                <c:pt idx="11">
                  <c:v>0.69284688751627954</c:v>
                </c:pt>
                <c:pt idx="12">
                  <c:v>0.69915790203145722</c:v>
                </c:pt>
                <c:pt idx="13">
                  <c:v>0.69996345874965382</c:v>
                </c:pt>
                <c:pt idx="14">
                  <c:v>0.69999958868433132</c:v>
                </c:pt>
                <c:pt idx="15">
                  <c:v>0.69999999920529066</c:v>
                </c:pt>
                <c:pt idx="16">
                  <c:v>0.69999999999983253</c:v>
                </c:pt>
                <c:pt idx="17">
                  <c:v>0.7</c:v>
                </c:pt>
                <c:pt idx="18">
                  <c:v>0.7</c:v>
                </c:pt>
                <c:pt idx="19">
                  <c:v>0.7</c:v>
                </c:pt>
                <c:pt idx="20">
                  <c:v>0.7</c:v>
                </c:pt>
                <c:pt idx="21">
                  <c:v>0.7</c:v>
                </c:pt>
                <c:pt idx="22">
                  <c:v>0.7</c:v>
                </c:pt>
                <c:pt idx="23">
                  <c:v>0.7</c:v>
                </c:pt>
                <c:pt idx="24">
                  <c:v>0.7</c:v>
                </c:pt>
                <c:pt idx="25">
                  <c:v>0.7</c:v>
                </c:pt>
                <c:pt idx="26">
                  <c:v>0.7</c:v>
                </c:pt>
                <c:pt idx="27">
                  <c:v>0.7</c:v>
                </c:pt>
                <c:pt idx="28">
                  <c:v>0.7</c:v>
                </c:pt>
                <c:pt idx="29">
                  <c:v>0.7</c:v>
                </c:pt>
                <c:pt idx="30">
                  <c:v>0.7</c:v>
                </c:pt>
                <c:pt idx="31">
                  <c:v>0.7</c:v>
                </c:pt>
                <c:pt idx="32">
                  <c:v>0.7</c:v>
                </c:pt>
                <c:pt idx="33">
                  <c:v>0.7</c:v>
                </c:pt>
                <c:pt idx="34">
                  <c:v>0.7</c:v>
                </c:pt>
                <c:pt idx="35">
                  <c:v>0.7</c:v>
                </c:pt>
                <c:pt idx="36">
                  <c:v>0.7</c:v>
                </c:pt>
                <c:pt idx="37">
                  <c:v>0.7</c:v>
                </c:pt>
                <c:pt idx="38">
                  <c:v>0.7</c:v>
                </c:pt>
                <c:pt idx="39">
                  <c:v>0.7</c:v>
                </c:pt>
                <c:pt idx="40">
                  <c:v>0.7</c:v>
                </c:pt>
                <c:pt idx="41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3A-49FD-B174-B51C2843217E}"/>
            </c:ext>
          </c:extLst>
        </c:ser>
        <c:ser>
          <c:idx val="5"/>
          <c:order val="5"/>
          <c:tx>
            <c:strRef>
              <c:f>'Performance evolution'!$P$2</c:f>
              <c:strCache>
                <c:ptCount val="1"/>
                <c:pt idx="0">
                  <c:v>Legacy Pt (Low)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'Performance evolution'!$P$3:$P$44</c:f>
              <c:numCache>
                <c:formatCode>General</c:formatCode>
                <c:ptCount val="42"/>
                <c:pt idx="0">
                  <c:v>0.45</c:v>
                </c:pt>
                <c:pt idx="1">
                  <c:v>0.45</c:v>
                </c:pt>
                <c:pt idx="2">
                  <c:v>0.45</c:v>
                </c:pt>
                <c:pt idx="3">
                  <c:v>0.45</c:v>
                </c:pt>
                <c:pt idx="4">
                  <c:v>0.45</c:v>
                </c:pt>
                <c:pt idx="5">
                  <c:v>0.45</c:v>
                </c:pt>
                <c:pt idx="6">
                  <c:v>0.45</c:v>
                </c:pt>
                <c:pt idx="7">
                  <c:v>0.45</c:v>
                </c:pt>
                <c:pt idx="8">
                  <c:v>0.45</c:v>
                </c:pt>
                <c:pt idx="9">
                  <c:v>0.45</c:v>
                </c:pt>
                <c:pt idx="10">
                  <c:v>0.45</c:v>
                </c:pt>
                <c:pt idx="11">
                  <c:v>0.45</c:v>
                </c:pt>
                <c:pt idx="12">
                  <c:v>0.45</c:v>
                </c:pt>
                <c:pt idx="13">
                  <c:v>0.45</c:v>
                </c:pt>
                <c:pt idx="14">
                  <c:v>0.45</c:v>
                </c:pt>
                <c:pt idx="15">
                  <c:v>0.45</c:v>
                </c:pt>
                <c:pt idx="16">
                  <c:v>0.45</c:v>
                </c:pt>
                <c:pt idx="17">
                  <c:v>0.45</c:v>
                </c:pt>
                <c:pt idx="18">
                  <c:v>0.45</c:v>
                </c:pt>
                <c:pt idx="19">
                  <c:v>0.45</c:v>
                </c:pt>
                <c:pt idx="20">
                  <c:v>0.45</c:v>
                </c:pt>
                <c:pt idx="21">
                  <c:v>0.45</c:v>
                </c:pt>
                <c:pt idx="22">
                  <c:v>0.45</c:v>
                </c:pt>
                <c:pt idx="23">
                  <c:v>0.45</c:v>
                </c:pt>
                <c:pt idx="24">
                  <c:v>0.45</c:v>
                </c:pt>
                <c:pt idx="25">
                  <c:v>0.45</c:v>
                </c:pt>
                <c:pt idx="26">
                  <c:v>0.45</c:v>
                </c:pt>
                <c:pt idx="27">
                  <c:v>0.45</c:v>
                </c:pt>
                <c:pt idx="28">
                  <c:v>0.45</c:v>
                </c:pt>
                <c:pt idx="29">
                  <c:v>0.45</c:v>
                </c:pt>
                <c:pt idx="30">
                  <c:v>0.45</c:v>
                </c:pt>
                <c:pt idx="31">
                  <c:v>0.45</c:v>
                </c:pt>
                <c:pt idx="32">
                  <c:v>0.45</c:v>
                </c:pt>
                <c:pt idx="33">
                  <c:v>0.45</c:v>
                </c:pt>
                <c:pt idx="34">
                  <c:v>0.45</c:v>
                </c:pt>
                <c:pt idx="35">
                  <c:v>0.45</c:v>
                </c:pt>
                <c:pt idx="36">
                  <c:v>0.45</c:v>
                </c:pt>
                <c:pt idx="37">
                  <c:v>0.45</c:v>
                </c:pt>
                <c:pt idx="38">
                  <c:v>0.45</c:v>
                </c:pt>
                <c:pt idx="39">
                  <c:v>0.45</c:v>
                </c:pt>
                <c:pt idx="40">
                  <c:v>0.45</c:v>
                </c:pt>
                <c:pt idx="41">
                  <c:v>0.45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3A-49FD-B174-B51C284321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9927199"/>
        <c:axId val="1318539087"/>
      </c:lineChart>
      <c:catAx>
        <c:axId val="151992719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18539087"/>
        <c:crosses val="autoZero"/>
        <c:auto val="1"/>
        <c:lblAlgn val="ctr"/>
        <c:lblOffset val="100"/>
        <c:noMultiLvlLbl val="0"/>
      </c:catAx>
      <c:valAx>
        <c:axId val="1318539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271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Demand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'Low-end market'!$M$2</c:f>
              <c:strCache>
                <c:ptCount val="1"/>
                <c:pt idx="0">
                  <c:v>Innovators demand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market'!$M$3:$M$43</c:f>
              <c:numCache>
                <c:formatCode>0</c:formatCode>
                <c:ptCount val="41"/>
                <c:pt idx="0">
                  <c:v>0.47818275771103574</c:v>
                </c:pt>
                <c:pt idx="1">
                  <c:v>0.50464243485064264</c:v>
                </c:pt>
                <c:pt idx="2">
                  <c:v>0.5680326407079016</c:v>
                </c:pt>
                <c:pt idx="3">
                  <c:v>0.70766545807236814</c:v>
                </c:pt>
                <c:pt idx="4">
                  <c:v>1.0327904655044826</c:v>
                </c:pt>
                <c:pt idx="5">
                  <c:v>1.9106115274170197</c:v>
                </c:pt>
                <c:pt idx="6">
                  <c:v>4.842331086273596</c:v>
                </c:pt>
                <c:pt idx="7">
                  <c:v>16.29127410147558</c:v>
                </c:pt>
                <c:pt idx="8">
                  <c:v>51.327659704563892</c:v>
                </c:pt>
                <c:pt idx="9">
                  <c:v>96.358822088735195</c:v>
                </c:pt>
                <c:pt idx="10">
                  <c:v>120.13786113218291</c:v>
                </c:pt>
                <c:pt idx="11">
                  <c:v>129.45626124637451</c:v>
                </c:pt>
                <c:pt idx="12">
                  <c:v>133.41796525444104</c:v>
                </c:pt>
                <c:pt idx="13">
                  <c:v>135.65547763622448</c:v>
                </c:pt>
                <c:pt idx="14">
                  <c:v>137.2785359969761</c:v>
                </c:pt>
                <c:pt idx="15">
                  <c:v>138.5776401179869</c:v>
                </c:pt>
                <c:pt idx="16">
                  <c:v>139.66327948260079</c:v>
                </c:pt>
                <c:pt idx="17">
                  <c:v>140.59557609305108</c:v>
                </c:pt>
                <c:pt idx="18">
                  <c:v>141.41115518412226</c:v>
                </c:pt>
                <c:pt idx="19">
                  <c:v>142.13387909211761</c:v>
                </c:pt>
                <c:pt idx="20">
                  <c:v>142.78018499054284</c:v>
                </c:pt>
                <c:pt idx="21">
                  <c:v>143.36195926095806</c:v>
                </c:pt>
                <c:pt idx="22">
                  <c:v>143.88817787793306</c:v>
                </c:pt>
                <c:pt idx="23">
                  <c:v>144.36588487276342</c:v>
                </c:pt>
                <c:pt idx="24">
                  <c:v>144.80079602775191</c:v>
                </c:pt>
                <c:pt idx="25">
                  <c:v>145.19768127096518</c:v>
                </c:pt>
                <c:pt idx="26">
                  <c:v>145.56061218613866</c:v>
                </c:pt>
                <c:pt idx="27">
                  <c:v>145.89312541401094</c:v>
                </c:pt>
                <c:pt idx="28">
                  <c:v>146.19833279449384</c:v>
                </c:pt>
                <c:pt idx="29">
                  <c:v>146.47899745561284</c:v>
                </c:pt>
                <c:pt idx="30">
                  <c:v>146.73758799687602</c:v>
                </c:pt>
                <c:pt idx="31">
                  <c:v>146.97631851145579</c:v>
                </c:pt>
                <c:pt idx="32">
                  <c:v>147.19717938893538</c:v>
                </c:pt>
                <c:pt idx="33">
                  <c:v>147.40196203586484</c:v>
                </c:pt>
                <c:pt idx="34">
                  <c:v>147.59227948530281</c:v>
                </c:pt>
                <c:pt idx="35">
                  <c:v>147.76958411537908</c:v>
                </c:pt>
                <c:pt idx="36">
                  <c:v>147.93518321712673</c:v>
                </c:pt>
                <c:pt idx="37">
                  <c:v>148.09025284887593</c:v>
                </c:pt>
                <c:pt idx="38">
                  <c:v>148.23585022513916</c:v>
                </c:pt>
                <c:pt idx="39">
                  <c:v>148.3729247694541</c:v>
                </c:pt>
                <c:pt idx="40">
                  <c:v>148.50232788403994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9C-4ED3-8B47-BE9BB86C6DF7}"/>
            </c:ext>
          </c:extLst>
        </c:ser>
        <c:ser>
          <c:idx val="1"/>
          <c:order val="1"/>
          <c:tx>
            <c:strRef>
              <c:f>'Low-end market'!$N$2</c:f>
              <c:strCache>
                <c:ptCount val="1"/>
                <c:pt idx="0">
                  <c:v>Early adopters demand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market'!$N$3:$N$43</c:f>
              <c:numCache>
                <c:formatCode>0</c:formatCode>
                <c:ptCount val="41"/>
                <c:pt idx="0">
                  <c:v>15.937635833516874</c:v>
                </c:pt>
                <c:pt idx="1">
                  <c:v>25.93741496929859</c:v>
                </c:pt>
                <c:pt idx="2">
                  <c:v>43.829938362841915</c:v>
                </c:pt>
                <c:pt idx="3">
                  <c:v>75.850231662474286</c:v>
                </c:pt>
                <c:pt idx="4">
                  <c:v>132.48786540442845</c:v>
                </c:pt>
                <c:pt idx="5">
                  <c:v>230.32447842881425</c:v>
                </c:pt>
                <c:pt idx="6">
                  <c:v>392.14336536130503</c:v>
                </c:pt>
                <c:pt idx="7">
                  <c:v>637.89954191044592</c:v>
                </c:pt>
                <c:pt idx="8">
                  <c:v>956.26807219715647</c:v>
                </c:pt>
                <c:pt idx="9">
                  <c:v>1279.188693338961</c:v>
                </c:pt>
                <c:pt idx="10">
                  <c:v>1525.1629308713864</c:v>
                </c:pt>
                <c:pt idx="11">
                  <c:v>1673.7178961275652</c:v>
                </c:pt>
                <c:pt idx="12">
                  <c:v>1758.694726805003</c:v>
                </c:pt>
                <c:pt idx="13">
                  <c:v>1815.4625416291394</c:v>
                </c:pt>
                <c:pt idx="14">
                  <c:v>1859.6158515262987</c:v>
                </c:pt>
                <c:pt idx="15">
                  <c:v>1896.0103834184715</c:v>
                </c:pt>
                <c:pt idx="16">
                  <c:v>1926.8158965316759</c:v>
                </c:pt>
                <c:pt idx="17">
                  <c:v>1953.3761462179139</c:v>
                </c:pt>
                <c:pt idx="18">
                  <c:v>1976.5927422082011</c:v>
                </c:pt>
                <c:pt idx="19">
                  <c:v>1997.0982859815877</c:v>
                </c:pt>
                <c:pt idx="20">
                  <c:v>2015.353661106041</c:v>
                </c:pt>
                <c:pt idx="21">
                  <c:v>2031.7057882749102</c:v>
                </c:pt>
                <c:pt idx="22">
                  <c:v>2046.4233859418644</c:v>
                </c:pt>
                <c:pt idx="23">
                  <c:v>2059.7199036286511</c:v>
                </c:pt>
                <c:pt idx="24">
                  <c:v>2071.7686727073465</c:v>
                </c:pt>
                <c:pt idx="25">
                  <c:v>2082.7131759223921</c:v>
                </c:pt>
                <c:pt idx="26">
                  <c:v>2092.6741683432037</c:v>
                </c:pt>
                <c:pt idx="27">
                  <c:v>2101.7547185395806</c:v>
                </c:pt>
                <c:pt idx="28">
                  <c:v>2110.0438476994977</c:v>
                </c:pt>
                <c:pt idx="29">
                  <c:v>2117.6192066248423</c:v>
                </c:pt>
                <c:pt idx="30">
                  <c:v>2124.5490819079282</c:v>
                </c:pt>
                <c:pt idx="31">
                  <c:v>2130.893927439321</c:v>
                </c:pt>
                <c:pt idx="32">
                  <c:v>2136.7075552275655</c:v>
                </c:pt>
                <c:pt idx="33">
                  <c:v>2142.0380781868403</c:v>
                </c:pt>
                <c:pt idx="34">
                  <c:v>2146.9286696831086</c:v>
                </c:pt>
                <c:pt idx="35">
                  <c:v>2151.4181856145815</c:v>
                </c:pt>
                <c:pt idx="36">
                  <c:v>2155.5416816977759</c:v>
                </c:pt>
                <c:pt idx="37">
                  <c:v>2159.3308495229994</c:v>
                </c:pt>
                <c:pt idx="38">
                  <c:v>2162.8143885664922</c:v>
                </c:pt>
                <c:pt idx="39">
                  <c:v>2166.0183268510586</c:v>
                </c:pt>
                <c:pt idx="40">
                  <c:v>2168.9662997559831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9C-4ED3-8B47-BE9BB86C6DF7}"/>
            </c:ext>
          </c:extLst>
        </c:ser>
        <c:ser>
          <c:idx val="2"/>
          <c:order val="2"/>
          <c:tx>
            <c:strRef>
              <c:f>'Low-end market'!$O$2</c:f>
              <c:strCache>
                <c:ptCount val="1"/>
                <c:pt idx="0">
                  <c:v>Early majority demand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market'!$O$3:$O$43</c:f>
              <c:numCache>
                <c:formatCode>0</c:formatCode>
                <c:ptCount val="41"/>
                <c:pt idx="0">
                  <c:v>102.55405562975173</c:v>
                </c:pt>
                <c:pt idx="1">
                  <c:v>171.29806583395441</c:v>
                </c:pt>
                <c:pt idx="2">
                  <c:v>281.9124941487002</c:v>
                </c:pt>
                <c:pt idx="3">
                  <c:v>453.03082004285392</c:v>
                </c:pt>
                <c:pt idx="4">
                  <c:v>708.61613107875576</c:v>
                </c:pt>
                <c:pt idx="5">
                  <c:v>1079.9188172855597</c:v>
                </c:pt>
                <c:pt idx="6">
                  <c:v>1605.6734123074509</c:v>
                </c:pt>
                <c:pt idx="7">
                  <c:v>2320.7127292240375</c:v>
                </c:pt>
                <c:pt idx="8">
                  <c:v>3216.5621474789205</c:v>
                </c:pt>
                <c:pt idx="9">
                  <c:v>4183.9440432348547</c:v>
                </c:pt>
                <c:pt idx="10">
                  <c:v>5031.5200101896571</c:v>
                </c:pt>
                <c:pt idx="11">
                  <c:v>5638.989189334472</c:v>
                </c:pt>
                <c:pt idx="12">
                  <c:v>6045.6433286305692</c:v>
                </c:pt>
                <c:pt idx="13">
                  <c:v>6345.0672633320401</c:v>
                </c:pt>
                <c:pt idx="14">
                  <c:v>6588.1453249950528</c:v>
                </c:pt>
                <c:pt idx="15">
                  <c:v>6793.1016841143864</c:v>
                </c:pt>
                <c:pt idx="16">
                  <c:v>6969.178211126613</c:v>
                </c:pt>
                <c:pt idx="17">
                  <c:v>7122.5916220455128</c:v>
                </c:pt>
                <c:pt idx="18">
                  <c:v>7257.7668221141412</c:v>
                </c:pt>
                <c:pt idx="19">
                  <c:v>7377.9484757190939</c:v>
                </c:pt>
                <c:pt idx="20">
                  <c:v>7485.5786100615842</c:v>
                </c:pt>
                <c:pt idx="21">
                  <c:v>7582.5383958553721</c:v>
                </c:pt>
                <c:pt idx="22">
                  <c:v>7670.3075122974515</c:v>
                </c:pt>
                <c:pt idx="23">
                  <c:v>7750.0719288163618</c:v>
                </c:pt>
                <c:pt idx="24">
                  <c:v>7822.7984847947873</c:v>
                </c:pt>
                <c:pt idx="25">
                  <c:v>7889.2875557083325</c:v>
                </c:pt>
                <c:pt idx="26">
                  <c:v>7950.210928865944</c:v>
                </c:pt>
                <c:pt idx="27">
                  <c:v>8006.13949550496</c:v>
                </c:pt>
                <c:pt idx="28">
                  <c:v>8057.56380541005</c:v>
                </c:pt>
                <c:pt idx="29">
                  <c:v>8104.9095389138829</c:v>
                </c:pt>
                <c:pt idx="30">
                  <c:v>8148.5493074702617</c:v>
                </c:pt>
                <c:pt idx="31">
                  <c:v>8188.8117676105539</c:v>
                </c:pt>
                <c:pt idx="32">
                  <c:v>8225.9887454727013</c:v>
                </c:pt>
                <c:pt idx="33">
                  <c:v>8260.3408718571518</c:v>
                </c:pt>
                <c:pt idx="34">
                  <c:v>8292.1020904922534</c:v>
                </c:pt>
                <c:pt idx="35">
                  <c:v>8321.4833053727525</c:v>
                </c:pt>
                <c:pt idx="36">
                  <c:v>8348.6753639291746</c:v>
                </c:pt>
                <c:pt idx="37">
                  <c:v>8373.8515229308487</c:v>
                </c:pt>
                <c:pt idx="38">
                  <c:v>8397.1695077131626</c:v>
                </c:pt>
                <c:pt idx="39">
                  <c:v>8418.7732486422465</c:v>
                </c:pt>
                <c:pt idx="40">
                  <c:v>8438.7943589781116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69C-4ED3-8B47-BE9BB86C6DF7}"/>
            </c:ext>
          </c:extLst>
        </c:ser>
        <c:ser>
          <c:idx val="3"/>
          <c:order val="3"/>
          <c:tx>
            <c:strRef>
              <c:f>'Low-end market'!$P$2</c:f>
              <c:strCache>
                <c:ptCount val="1"/>
                <c:pt idx="0">
                  <c:v>Late majority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market'!$P$3:$P$43</c:f>
              <c:numCache>
                <c:formatCode>0</c:formatCode>
                <c:ptCount val="41"/>
                <c:pt idx="0">
                  <c:v>81.451717180108275</c:v>
                </c:pt>
                <c:pt idx="1">
                  <c:v>118.20242244513703</c:v>
                </c:pt>
                <c:pt idx="2">
                  <c:v>174.3794335607281</c:v>
                </c:pt>
                <c:pt idx="3">
                  <c:v>261.04565988071022</c:v>
                </c:pt>
                <c:pt idx="4">
                  <c:v>396.0884711729945</c:v>
                </c:pt>
                <c:pt idx="5">
                  <c:v>608.53427743516136</c:v>
                </c:pt>
                <c:pt idx="6">
                  <c:v>943.79498813744954</c:v>
                </c:pt>
                <c:pt idx="7">
                  <c:v>1463.1765287741839</c:v>
                </c:pt>
                <c:pt idx="8">
                  <c:v>2215.6019347817787</c:v>
                </c:pt>
                <c:pt idx="9">
                  <c:v>3158.2339159862177</c:v>
                </c:pt>
                <c:pt idx="10">
                  <c:v>4103.5263123853556</c:v>
                </c:pt>
                <c:pt idx="11">
                  <c:v>4858.8713530983823</c:v>
                </c:pt>
                <c:pt idx="12">
                  <c:v>5402.7390101287783</c:v>
                </c:pt>
                <c:pt idx="13">
                  <c:v>5814.6549369492177</c:v>
                </c:pt>
                <c:pt idx="14">
                  <c:v>6149.4640854602058</c:v>
                </c:pt>
                <c:pt idx="15">
                  <c:v>6430.3027164551177</c:v>
                </c:pt>
                <c:pt idx="16">
                  <c:v>6670.1782708661558</c:v>
                </c:pt>
                <c:pt idx="17">
                  <c:v>6878.1192969232006</c:v>
                </c:pt>
                <c:pt idx="18">
                  <c:v>7060.6307878200723</c:v>
                </c:pt>
                <c:pt idx="19">
                  <c:v>7222.499766044315</c:v>
                </c:pt>
                <c:pt idx="20">
                  <c:v>7367.3213079864536</c:v>
                </c:pt>
                <c:pt idx="21">
                  <c:v>7497.8473459901061</c:v>
                </c:pt>
                <c:pt idx="22">
                  <c:v>7616.2219358570082</c:v>
                </c:pt>
                <c:pt idx="23">
                  <c:v>7724.1429071474668</c:v>
                </c:pt>
                <c:pt idx="24">
                  <c:v>7822.9749864665037</c:v>
                </c:pt>
                <c:pt idx="25">
                  <c:v>7913.8303559598226</c:v>
                </c:pt>
                <c:pt idx="26">
                  <c:v>7997.6269650615668</c:v>
                </c:pt>
                <c:pt idx="27">
                  <c:v>8075.1313811333093</c:v>
                </c:pt>
                <c:pt idx="28">
                  <c:v>8146.9907196416443</c:v>
                </c:pt>
                <c:pt idx="29">
                  <c:v>8213.7567438712322</c:v>
                </c:pt>
                <c:pt idx="30">
                  <c:v>8275.9042709624373</c:v>
                </c:pt>
                <c:pt idx="31">
                  <c:v>8333.8453843726893</c:v>
                </c:pt>
                <c:pt idx="32">
                  <c:v>8387.940520837954</c:v>
                </c:pt>
                <c:pt idx="33">
                  <c:v>8438.5072023441608</c:v>
                </c:pt>
                <c:pt idx="34">
                  <c:v>8485.8269757452163</c:v>
                </c:pt>
                <c:pt idx="35">
                  <c:v>8530.1509755075585</c:v>
                </c:pt>
                <c:pt idx="36">
                  <c:v>8571.7044195842336</c:v>
                </c:pt>
                <c:pt idx="37">
                  <c:v>8610.6902719378577</c:v>
                </c:pt>
                <c:pt idx="38">
                  <c:v>8647.2922491701574</c:v>
                </c:pt>
                <c:pt idx="39">
                  <c:v>8681.6773072110354</c:v>
                </c:pt>
                <c:pt idx="40">
                  <c:v>8713.9977130060888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69C-4ED3-8B47-BE9BB86C6DF7}"/>
            </c:ext>
          </c:extLst>
        </c:ser>
        <c:ser>
          <c:idx val="4"/>
          <c:order val="4"/>
          <c:tx>
            <c:strRef>
              <c:f>'Low-end market'!$Q$2</c:f>
              <c:strCache>
                <c:ptCount val="1"/>
                <c:pt idx="0">
                  <c:v>Laggards demand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market'!$Q$3:$Q$43</c:f>
              <c:numCache>
                <c:formatCode>0</c:formatCode>
                <c:ptCount val="41"/>
                <c:pt idx="0">
                  <c:v>30.341733915472314</c:v>
                </c:pt>
                <c:pt idx="1">
                  <c:v>35.607352793680761</c:v>
                </c:pt>
                <c:pt idx="2">
                  <c:v>42.427056366993241</c:v>
                </c:pt>
                <c:pt idx="3">
                  <c:v>51.504678350755519</c:v>
                </c:pt>
                <c:pt idx="4">
                  <c:v>63.978852941789299</c:v>
                </c:pt>
                <c:pt idx="5">
                  <c:v>81.73438394546676</c:v>
                </c:pt>
                <c:pt idx="6">
                  <c:v>107.90009779286125</c:v>
                </c:pt>
                <c:pt idx="7">
                  <c:v>147.44614122697166</c:v>
                </c:pt>
                <c:pt idx="8">
                  <c:v>207.13742645175762</c:v>
                </c:pt>
                <c:pt idx="9">
                  <c:v>292.69447894755677</c:v>
                </c:pt>
                <c:pt idx="10">
                  <c:v>402.06696905007738</c:v>
                </c:pt>
                <c:pt idx="11">
                  <c:v>523.69899030004922</c:v>
                </c:pt>
                <c:pt idx="12">
                  <c:v>648.41239188875579</c:v>
                </c:pt>
                <c:pt idx="13">
                  <c:v>775.23919368426255</c:v>
                </c:pt>
                <c:pt idx="14">
                  <c:v>903.68149653365674</c:v>
                </c:pt>
                <c:pt idx="15">
                  <c:v>1031.378675153225</c:v>
                </c:pt>
                <c:pt idx="16">
                  <c:v>1156.0727844501023</c:v>
                </c:pt>
                <c:pt idx="17">
                  <c:v>1276.1907086938859</c:v>
                </c:pt>
                <c:pt idx="18">
                  <c:v>1390.7742877770668</c:v>
                </c:pt>
                <c:pt idx="19">
                  <c:v>1499.3401411893801</c:v>
                </c:pt>
                <c:pt idx="20">
                  <c:v>1601.745096673789</c:v>
                </c:pt>
                <c:pt idx="21">
                  <c:v>1698.0745368210926</c:v>
                </c:pt>
                <c:pt idx="22">
                  <c:v>1788.5573488780694</c:v>
                </c:pt>
                <c:pt idx="23">
                  <c:v>1873.5048375128929</c:v>
                </c:pt>
                <c:pt idx="24">
                  <c:v>1953.2688004246829</c:v>
                </c:pt>
                <c:pt idx="25">
                  <c:v>2028.2138965832862</c:v>
                </c:pt>
                <c:pt idx="26">
                  <c:v>2098.7001948444554</c:v>
                </c:pt>
                <c:pt idx="27">
                  <c:v>2165.0727339954583</c:v>
                </c:pt>
                <c:pt idx="28">
                  <c:v>2227.6557806768037</c:v>
                </c:pt>
                <c:pt idx="29">
                  <c:v>2286.750154702625</c:v>
                </c:pt>
                <c:pt idx="30">
                  <c:v>2342.6325011206418</c:v>
                </c:pt>
                <c:pt idx="31">
                  <c:v>2395.5557536361098</c:v>
                </c:pt>
                <c:pt idx="32">
                  <c:v>2445.7502888630647</c:v>
                </c:pt>
                <c:pt idx="33">
                  <c:v>2493.4254453775011</c:v>
                </c:pt>
                <c:pt idx="34">
                  <c:v>2538.7711993894472</c:v>
                </c:pt>
                <c:pt idx="35">
                  <c:v>2581.9598675040706</c:v>
                </c:pt>
                <c:pt idx="36">
                  <c:v>2623.1477589640094</c:v>
                </c:pt>
                <c:pt idx="37">
                  <c:v>2662.4767336353848</c:v>
                </c:pt>
                <c:pt idx="38">
                  <c:v>2700.075643777112</c:v>
                </c:pt>
                <c:pt idx="39">
                  <c:v>2736.0616513666841</c:v>
                </c:pt>
                <c:pt idx="40">
                  <c:v>2770.5414211781817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69C-4ED3-8B47-BE9BB86C6DF7}"/>
            </c:ext>
          </c:extLst>
        </c:ser>
        <c:ser>
          <c:idx val="5"/>
          <c:order val="5"/>
          <c:tx>
            <c:strRef>
              <c:f>'Low-end market'!$R$2</c:f>
              <c:strCache>
                <c:ptCount val="1"/>
                <c:pt idx="0">
                  <c:v>Total demand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market'!$R$3:$R$43</c:f>
              <c:numCache>
                <c:formatCode>0</c:formatCode>
                <c:ptCount val="41"/>
                <c:pt idx="0">
                  <c:v>230.76332531656024</c:v>
                </c:pt>
                <c:pt idx="1">
                  <c:v>351.54989847692144</c:v>
                </c:pt>
                <c:pt idx="2">
                  <c:v>543.11695507997138</c:v>
                </c:pt>
                <c:pt idx="3">
                  <c:v>842.13905539486632</c:v>
                </c:pt>
                <c:pt idx="4">
                  <c:v>1302.2041110634725</c:v>
                </c:pt>
                <c:pt idx="5">
                  <c:v>2002.422568622419</c:v>
                </c:pt>
                <c:pt idx="6">
                  <c:v>3054.3541946853406</c:v>
                </c:pt>
                <c:pt idx="7">
                  <c:v>4585.5262152371151</c:v>
                </c:pt>
                <c:pt idx="8">
                  <c:v>6646.8972406141784</c:v>
                </c:pt>
                <c:pt idx="9">
                  <c:v>9010.4199535963253</c:v>
                </c:pt>
                <c:pt idx="10">
                  <c:v>11182.414083628659</c:v>
                </c:pt>
                <c:pt idx="11">
                  <c:v>12824.733690106843</c:v>
                </c:pt>
                <c:pt idx="12">
                  <c:v>13988.907422707547</c:v>
                </c:pt>
                <c:pt idx="13">
                  <c:v>14886.079413230886</c:v>
                </c:pt>
                <c:pt idx="14">
                  <c:v>15638.18529451219</c:v>
                </c:pt>
                <c:pt idx="15">
                  <c:v>16289.371099259188</c:v>
                </c:pt>
                <c:pt idx="16">
                  <c:v>16861.908442457148</c:v>
                </c:pt>
                <c:pt idx="17">
                  <c:v>17370.873349973564</c:v>
                </c:pt>
                <c:pt idx="18">
                  <c:v>17827.175795103602</c:v>
                </c:pt>
                <c:pt idx="19">
                  <c:v>18239.020548026492</c:v>
                </c:pt>
                <c:pt idx="20">
                  <c:v>18612.778860818409</c:v>
                </c:pt>
                <c:pt idx="21">
                  <c:v>18953.528026202439</c:v>
                </c:pt>
                <c:pt idx="22">
                  <c:v>19265.398360852327</c:v>
                </c:pt>
                <c:pt idx="23">
                  <c:v>19551.805461978136</c:v>
                </c:pt>
                <c:pt idx="24">
                  <c:v>19815.611740421075</c:v>
                </c:pt>
                <c:pt idx="25">
                  <c:v>20059.242665444799</c:v>
                </c:pt>
                <c:pt idx="26">
                  <c:v>20284.772869301309</c:v>
                </c:pt>
                <c:pt idx="27">
                  <c:v>20493.991454587318</c:v>
                </c:pt>
                <c:pt idx="28">
                  <c:v>20688.45248622249</c:v>
                </c:pt>
                <c:pt idx="29">
                  <c:v>20869.514641568196</c:v>
                </c:pt>
                <c:pt idx="30">
                  <c:v>21038.372749458147</c:v>
                </c:pt>
                <c:pt idx="31">
                  <c:v>21196.083151570128</c:v>
                </c:pt>
                <c:pt idx="32">
                  <c:v>21343.584289790222</c:v>
                </c:pt>
                <c:pt idx="33">
                  <c:v>21481.713559801516</c:v>
                </c:pt>
                <c:pt idx="34">
                  <c:v>21611.221214795329</c:v>
                </c:pt>
                <c:pt idx="35">
                  <c:v>21732.781918114342</c:v>
                </c:pt>
                <c:pt idx="36">
                  <c:v>21847.00440739232</c:v>
                </c:pt>
                <c:pt idx="37">
                  <c:v>21954.439630875968</c:v>
                </c:pt>
                <c:pt idx="38">
                  <c:v>22055.587639452064</c:v>
                </c:pt>
                <c:pt idx="39">
                  <c:v>22150.903458840476</c:v>
                </c:pt>
                <c:pt idx="40">
                  <c:v>22240.802120802407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69C-4ED3-8B47-BE9BB86C6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37640496"/>
        <c:axId val="959148160"/>
      </c:lineChart>
      <c:catAx>
        <c:axId val="7376404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59148160"/>
        <c:crosses val="autoZero"/>
        <c:auto val="1"/>
        <c:lblAlgn val="ctr"/>
        <c:lblOffset val="100"/>
        <c:noMultiLvlLbl val="0"/>
      </c:catAx>
      <c:valAx>
        <c:axId val="95914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37640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'High - innovators'!$P$2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'High - innovators'!$P$3:$P$43</c:f>
              <c:numCache>
                <c:formatCode>0%</c:formatCode>
                <c:ptCount val="41"/>
                <c:pt idx="0">
                  <c:v>0.95184827493775148</c:v>
                </c:pt>
                <c:pt idx="1">
                  <c:v>0.90799275206290575</c:v>
                </c:pt>
                <c:pt idx="2">
                  <c:v>0.8846988913075573</c:v>
                </c:pt>
                <c:pt idx="3">
                  <c:v>0.87139198176547761</c:v>
                </c:pt>
                <c:pt idx="4">
                  <c:v>0.86273942517228297</c:v>
                </c:pt>
                <c:pt idx="5">
                  <c:v>0.85661594658638451</c:v>
                </c:pt>
                <c:pt idx="6">
                  <c:v>0.85200051622683781</c:v>
                </c:pt>
                <c:pt idx="7">
                  <c:v>0.84830639513287431</c:v>
                </c:pt>
                <c:pt idx="8">
                  <c:v>0.84513141386416391</c:v>
                </c:pt>
                <c:pt idx="9">
                  <c:v>0.8421413104642308</c:v>
                </c:pt>
                <c:pt idx="10">
                  <c:v>0.83899937320333717</c:v>
                </c:pt>
                <c:pt idx="11">
                  <c:v>0.83531276137266008</c:v>
                </c:pt>
                <c:pt idx="12">
                  <c:v>0.83058595515761802</c:v>
                </c:pt>
                <c:pt idx="13">
                  <c:v>0.82417988493080441</c:v>
                </c:pt>
                <c:pt idx="14">
                  <c:v>0.81527729480955968</c:v>
                </c:pt>
                <c:pt idx="15">
                  <c:v>0.80285403824012214</c:v>
                </c:pt>
                <c:pt idx="16">
                  <c:v>0.7856583390628884</c:v>
                </c:pt>
                <c:pt idx="17">
                  <c:v>0.76221329864638476</c:v>
                </c:pt>
                <c:pt idx="18">
                  <c:v>0.73088628815642298</c:v>
                </c:pt>
                <c:pt idx="19">
                  <c:v>0.69010581693944406</c:v>
                </c:pt>
                <c:pt idx="20">
                  <c:v>0.63882114198516948</c:v>
                </c:pt>
                <c:pt idx="21">
                  <c:v>0.5772212404123066</c:v>
                </c:pt>
                <c:pt idx="22">
                  <c:v>0.50748248121872697</c:v>
                </c:pt>
                <c:pt idx="23">
                  <c:v>0.43399024389394947</c:v>
                </c:pt>
                <c:pt idx="24">
                  <c:v>0.36249933123916067</c:v>
                </c:pt>
                <c:pt idx="25">
                  <c:v>0.29841105140909413</c:v>
                </c:pt>
                <c:pt idx="26">
                  <c:v>0.24519103465271044</c:v>
                </c:pt>
                <c:pt idx="27">
                  <c:v>0.20386067518992762</c:v>
                </c:pt>
                <c:pt idx="28">
                  <c:v>0.17354344007795849</c:v>
                </c:pt>
                <c:pt idx="29">
                  <c:v>0.15238383722733401</c:v>
                </c:pt>
                <c:pt idx="30">
                  <c:v>0.1382702137066163</c:v>
                </c:pt>
                <c:pt idx="31">
                  <c:v>0.12921311264546625</c:v>
                </c:pt>
                <c:pt idx="32">
                  <c:v>0.12349731476562163</c:v>
                </c:pt>
                <c:pt idx="33">
                  <c:v>0.11976484454436717</c:v>
                </c:pt>
                <c:pt idx="34">
                  <c:v>0.11708876172576584</c:v>
                </c:pt>
                <c:pt idx="35">
                  <c:v>0.11497514101129327</c:v>
                </c:pt>
                <c:pt idx="36">
                  <c:v>0.11323018288333843</c:v>
                </c:pt>
                <c:pt idx="37">
                  <c:v>0.11178143959477196</c:v>
                </c:pt>
                <c:pt idx="38">
                  <c:v>0.11058332585934828</c:v>
                </c:pt>
                <c:pt idx="39">
                  <c:v>0.10959684659670613</c:v>
                </c:pt>
                <c:pt idx="40">
                  <c:v>0.10878783458126723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C0-46F2-857A-566829AD3C83}"/>
            </c:ext>
          </c:extLst>
        </c:ser>
        <c:ser>
          <c:idx val="1"/>
          <c:order val="1"/>
          <c:tx>
            <c:strRef>
              <c:f>'High - innovators'!$Q$2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'High - innovators'!$Q$3:$Q$43</c:f>
              <c:numCache>
                <c:formatCode>0%</c:formatCode>
                <c:ptCount val="41"/>
                <c:pt idx="0">
                  <c:v>4.815172506224849E-2</c:v>
                </c:pt>
                <c:pt idx="1">
                  <c:v>9.2007247937094278E-2</c:v>
                </c:pt>
                <c:pt idx="2">
                  <c:v>0.11530110869244271</c:v>
                </c:pt>
                <c:pt idx="3">
                  <c:v>0.12860801823452242</c:v>
                </c:pt>
                <c:pt idx="4">
                  <c:v>0.13726057482771695</c:v>
                </c:pt>
                <c:pt idx="5">
                  <c:v>0.14338405341361557</c:v>
                </c:pt>
                <c:pt idx="6">
                  <c:v>0.14799948377316222</c:v>
                </c:pt>
                <c:pt idx="7">
                  <c:v>0.15169360486712571</c:v>
                </c:pt>
                <c:pt idx="8">
                  <c:v>0.15486858613583604</c:v>
                </c:pt>
                <c:pt idx="9">
                  <c:v>0.15785868953576918</c:v>
                </c:pt>
                <c:pt idx="10">
                  <c:v>0.16100062679666294</c:v>
                </c:pt>
                <c:pt idx="11">
                  <c:v>0.16468723862733986</c:v>
                </c:pt>
                <c:pt idx="12">
                  <c:v>0.16941404484238193</c:v>
                </c:pt>
                <c:pt idx="13">
                  <c:v>0.17582011506919559</c:v>
                </c:pt>
                <c:pt idx="14">
                  <c:v>0.18472270519044037</c:v>
                </c:pt>
                <c:pt idx="15">
                  <c:v>0.19714596175987792</c:v>
                </c:pt>
                <c:pt idx="16">
                  <c:v>0.21434166093711154</c:v>
                </c:pt>
                <c:pt idx="17">
                  <c:v>0.23778670135361524</c:v>
                </c:pt>
                <c:pt idx="18">
                  <c:v>0.26911371184357707</c:v>
                </c:pt>
                <c:pt idx="19">
                  <c:v>0.30989418306055605</c:v>
                </c:pt>
                <c:pt idx="20">
                  <c:v>0.36117885801483041</c:v>
                </c:pt>
                <c:pt idx="21">
                  <c:v>0.4227787595876934</c:v>
                </c:pt>
                <c:pt idx="22">
                  <c:v>0.49251751878127314</c:v>
                </c:pt>
                <c:pt idx="23">
                  <c:v>0.56600975610605042</c:v>
                </c:pt>
                <c:pt idx="24">
                  <c:v>0.63750066876083933</c:v>
                </c:pt>
                <c:pt idx="25">
                  <c:v>0.70158894859090581</c:v>
                </c:pt>
                <c:pt idx="26">
                  <c:v>0.75480896534728958</c:v>
                </c:pt>
                <c:pt idx="27">
                  <c:v>0.79613932481007232</c:v>
                </c:pt>
                <c:pt idx="28">
                  <c:v>0.82645655992204159</c:v>
                </c:pt>
                <c:pt idx="29">
                  <c:v>0.84761616277266594</c:v>
                </c:pt>
                <c:pt idx="30">
                  <c:v>0.8617297862933837</c:v>
                </c:pt>
                <c:pt idx="31">
                  <c:v>0.8707868873545338</c:v>
                </c:pt>
                <c:pt idx="32">
                  <c:v>0.87650268523437835</c:v>
                </c:pt>
                <c:pt idx="33">
                  <c:v>0.8802351554556328</c:v>
                </c:pt>
                <c:pt idx="34">
                  <c:v>0.88291123827423412</c:v>
                </c:pt>
                <c:pt idx="35">
                  <c:v>0.88502485898870675</c:v>
                </c:pt>
                <c:pt idx="36">
                  <c:v>0.88676981711666147</c:v>
                </c:pt>
                <c:pt idx="37">
                  <c:v>0.88821856040522806</c:v>
                </c:pt>
                <c:pt idx="38">
                  <c:v>0.88941667414065173</c:v>
                </c:pt>
                <c:pt idx="39">
                  <c:v>0.8904031534032939</c:v>
                </c:pt>
                <c:pt idx="40">
                  <c:v>0.89121216541873283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C0-46F2-857A-566829AD3C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'High - innovators'!$M$2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'High - innovators'!$M$3:$M$43</c:f>
              <c:numCache>
                <c:formatCode>0</c:formatCode>
                <c:ptCount val="41"/>
                <c:pt idx="0">
                  <c:v>45</c:v>
                </c:pt>
                <c:pt idx="1">
                  <c:v>304.60345347514777</c:v>
                </c:pt>
                <c:pt idx="2">
                  <c:v>745.9933597525162</c:v>
                </c:pt>
                <c:pt idx="3">
                  <c:v>1208.0637562093775</c:v>
                </c:pt>
                <c:pt idx="4">
                  <c:v>1629.4679197262217</c:v>
                </c:pt>
                <c:pt idx="5">
                  <c:v>1994.1916732005743</c:v>
                </c:pt>
                <c:pt idx="6">
                  <c:v>2302.1790553520186</c:v>
                </c:pt>
                <c:pt idx="7">
                  <c:v>2559.1313877380517</c:v>
                </c:pt>
                <c:pt idx="8">
                  <c:v>2772.6250681811212</c:v>
                </c:pt>
                <c:pt idx="9">
                  <c:v>2950.6045981499192</c:v>
                </c:pt>
                <c:pt idx="10">
                  <c:v>3100.9085772511407</c:v>
                </c:pt>
                <c:pt idx="11">
                  <c:v>3231.3099586695853</c:v>
                </c:pt>
                <c:pt idx="12">
                  <c:v>3349.8481862809763</c:v>
                </c:pt>
                <c:pt idx="13">
                  <c:v>3465.3401419491311</c:v>
                </c:pt>
                <c:pt idx="14">
                  <c:v>3587.9932537260738</c:v>
                </c:pt>
                <c:pt idx="15">
                  <c:v>3730.0601569907831</c:v>
                </c:pt>
                <c:pt idx="16">
                  <c:v>3906.4911526424012</c:v>
                </c:pt>
                <c:pt idx="17">
                  <c:v>4135.5402072530533</c:v>
                </c:pt>
                <c:pt idx="18">
                  <c:v>4439.2053505538761</c:v>
                </c:pt>
                <c:pt idx="19">
                  <c:v>4843.1686420355281</c:v>
                </c:pt>
                <c:pt idx="20">
                  <c:v>5375.5312612422749</c:v>
                </c:pt>
                <c:pt idx="21">
                  <c:v>6063.2795222651275</c:v>
                </c:pt>
                <c:pt idx="22">
                  <c:v>6925.5901643796215</c:v>
                </c:pt>
                <c:pt idx="23">
                  <c:v>7964.6036664293779</c:v>
                </c:pt>
                <c:pt idx="24">
                  <c:v>9157.2576279185669</c:v>
                </c:pt>
                <c:pt idx="25">
                  <c:v>10453.884482718648</c:v>
                </c:pt>
                <c:pt idx="26">
                  <c:v>11786.851197862832</c:v>
                </c:pt>
                <c:pt idx="27">
                  <c:v>13085.938828475628</c:v>
                </c:pt>
                <c:pt idx="28">
                  <c:v>14292.737823413378</c:v>
                </c:pt>
                <c:pt idx="29">
                  <c:v>15368.371517121519</c:v>
                </c:pt>
                <c:pt idx="30">
                  <c:v>16294.119553437387</c:v>
                </c:pt>
                <c:pt idx="31">
                  <c:v>17067.819712978326</c:v>
                </c:pt>
                <c:pt idx="32">
                  <c:v>17699.041026102997</c:v>
                </c:pt>
                <c:pt idx="33">
                  <c:v>18204.608374020627</c:v>
                </c:pt>
                <c:pt idx="34">
                  <c:v>18604.779029953406</c:v>
                </c:pt>
                <c:pt idx="35">
                  <c:v>18919.959987757626</c:v>
                </c:pt>
                <c:pt idx="36">
                  <c:v>19168.234822629696</c:v>
                </c:pt>
                <c:pt idx="37">
                  <c:v>19364.256338253494</c:v>
                </c:pt>
                <c:pt idx="38">
                  <c:v>19519.421655969531</c:v>
                </c:pt>
                <c:pt idx="39">
                  <c:v>19642.535034018318</c:v>
                </c:pt>
                <c:pt idx="40">
                  <c:v>19740.419013407271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CF-4BC7-B426-C051F4E780A4}"/>
            </c:ext>
          </c:extLst>
        </c:ser>
        <c:ser>
          <c:idx val="0"/>
          <c:order val="1"/>
          <c:tx>
            <c:strRef>
              <c:f>'High - innovators'!$L$2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'High - innovators'!$L$3:$L$43</c:f>
              <c:numCache>
                <c:formatCode>0</c:formatCode>
                <c:ptCount val="41"/>
                <c:pt idx="0">
                  <c:v>22455</c:v>
                </c:pt>
                <c:pt idx="1">
                  <c:v>22195.396546524851</c:v>
                </c:pt>
                <c:pt idx="2">
                  <c:v>21754.006640247484</c:v>
                </c:pt>
                <c:pt idx="3">
                  <c:v>21291.936243790624</c:v>
                </c:pt>
                <c:pt idx="4">
                  <c:v>20870.532080273781</c:v>
                </c:pt>
                <c:pt idx="5">
                  <c:v>20505.80832679943</c:v>
                </c:pt>
                <c:pt idx="6">
                  <c:v>20197.820944647989</c:v>
                </c:pt>
                <c:pt idx="7">
                  <c:v>19940.868612261955</c:v>
                </c:pt>
                <c:pt idx="8">
                  <c:v>19727.374931818886</c:v>
                </c:pt>
                <c:pt idx="9">
                  <c:v>19549.395401850088</c:v>
                </c:pt>
                <c:pt idx="10">
                  <c:v>19399.091422748868</c:v>
                </c:pt>
                <c:pt idx="11">
                  <c:v>19268.690041330425</c:v>
                </c:pt>
                <c:pt idx="12">
                  <c:v>19150.151813719036</c:v>
                </c:pt>
                <c:pt idx="13">
                  <c:v>19034.65985805088</c:v>
                </c:pt>
                <c:pt idx="14">
                  <c:v>18912.006746273935</c:v>
                </c:pt>
                <c:pt idx="15">
                  <c:v>18769.939843009226</c:v>
                </c:pt>
                <c:pt idx="16">
                  <c:v>18593.508847357607</c:v>
                </c:pt>
                <c:pt idx="17">
                  <c:v>18364.459792746951</c:v>
                </c:pt>
                <c:pt idx="18">
                  <c:v>18060.794649446128</c:v>
                </c:pt>
                <c:pt idx="19">
                  <c:v>17656.831357964478</c:v>
                </c:pt>
                <c:pt idx="20">
                  <c:v>17124.468738757732</c:v>
                </c:pt>
                <c:pt idx="21">
                  <c:v>16436.720477734878</c:v>
                </c:pt>
                <c:pt idx="22">
                  <c:v>15574.409835620383</c:v>
                </c:pt>
                <c:pt idx="23">
                  <c:v>14535.396333570628</c:v>
                </c:pt>
                <c:pt idx="24">
                  <c:v>13342.742372081439</c:v>
                </c:pt>
                <c:pt idx="25">
                  <c:v>12046.11551728136</c:v>
                </c:pt>
                <c:pt idx="26">
                  <c:v>10713.148802137173</c:v>
                </c:pt>
                <c:pt idx="27">
                  <c:v>9414.0611715243776</c:v>
                </c:pt>
                <c:pt idx="28">
                  <c:v>8207.2621765866279</c:v>
                </c:pt>
                <c:pt idx="29">
                  <c:v>7131.6284828784874</c:v>
                </c:pt>
                <c:pt idx="30">
                  <c:v>6205.8804465626199</c:v>
                </c:pt>
                <c:pt idx="31">
                  <c:v>5432.1802870216825</c:v>
                </c:pt>
                <c:pt idx="32">
                  <c:v>4800.9589738970099</c:v>
                </c:pt>
                <c:pt idx="33">
                  <c:v>4295.3916259793787</c:v>
                </c:pt>
                <c:pt idx="34">
                  <c:v>3895.2209700465996</c:v>
                </c:pt>
                <c:pt idx="35">
                  <c:v>3580.0400122423825</c:v>
                </c:pt>
                <c:pt idx="36">
                  <c:v>3331.7651773703119</c:v>
                </c:pt>
                <c:pt idx="37">
                  <c:v>3135.7436617465128</c:v>
                </c:pt>
                <c:pt idx="38">
                  <c:v>2980.5783440304772</c:v>
                </c:pt>
                <c:pt idx="39">
                  <c:v>2857.4649659816923</c:v>
                </c:pt>
                <c:pt idx="40">
                  <c:v>2759.5809865927413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F5CF-4BC7-B426-C051F4E78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'Medium - innovators'!$P$2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'Medium - innovators'!$P$3:$P$43</c:f>
              <c:numCache>
                <c:formatCode>0%</c:formatCode>
                <c:ptCount val="41"/>
                <c:pt idx="0">
                  <c:v>0.99298089787747568</c:v>
                </c:pt>
                <c:pt idx="1">
                  <c:v>0.98706646373568185</c:v>
                </c:pt>
                <c:pt idx="2">
                  <c:v>0.9777169647725884</c:v>
                </c:pt>
                <c:pt idx="3">
                  <c:v>0.96574017968762604</c:v>
                </c:pt>
                <c:pt idx="4">
                  <c:v>0.95284235295322384</c:v>
                </c:pt>
                <c:pt idx="5">
                  <c:v>0.94029037881173771</c:v>
                </c:pt>
                <c:pt idx="6">
                  <c:v>0.92846191449307625</c:v>
                </c:pt>
                <c:pt idx="7">
                  <c:v>0.91707266084647876</c:v>
                </c:pt>
                <c:pt idx="8">
                  <c:v>0.90538905923816027</c:v>
                </c:pt>
                <c:pt idx="9">
                  <c:v>0.89222100248364933</c:v>
                </c:pt>
                <c:pt idx="10">
                  <c:v>0.87569319938596402</c:v>
                </c:pt>
                <c:pt idx="11">
                  <c:v>0.85277584544014662</c:v>
                </c:pt>
                <c:pt idx="12">
                  <c:v>0.81854700951377424</c:v>
                </c:pt>
                <c:pt idx="13">
                  <c:v>0.76543183648397328</c:v>
                </c:pt>
                <c:pt idx="14">
                  <c:v>0.68389617782852008</c:v>
                </c:pt>
                <c:pt idx="15">
                  <c:v>0.56857932194702332</c:v>
                </c:pt>
                <c:pt idx="16">
                  <c:v>0.43130430132407949</c:v>
                </c:pt>
                <c:pt idx="17">
                  <c:v>0.30335282305044503</c:v>
                </c:pt>
                <c:pt idx="18">
                  <c:v>0.21025901695343893</c:v>
                </c:pt>
                <c:pt idx="19">
                  <c:v>0.15368749583798286</c:v>
                </c:pt>
                <c:pt idx="20">
                  <c:v>0.12230557135458045</c:v>
                </c:pt>
                <c:pt idx="21">
                  <c:v>0.10507040790863433</c:v>
                </c:pt>
                <c:pt idx="22">
                  <c:v>9.4883813228242575E-2</c:v>
                </c:pt>
                <c:pt idx="23">
                  <c:v>8.7943997036849145E-2</c:v>
                </c:pt>
                <c:pt idx="24">
                  <c:v>8.250607729973887E-2</c:v>
                </c:pt>
                <c:pt idx="25">
                  <c:v>7.7884897196100644E-2</c:v>
                </c:pt>
                <c:pt idx="26">
                  <c:v>7.3832257845560342E-2</c:v>
                </c:pt>
                <c:pt idx="27">
                  <c:v>7.0243935766357707E-2</c:v>
                </c:pt>
                <c:pt idx="28">
                  <c:v>6.7058071861158156E-2</c:v>
                </c:pt>
                <c:pt idx="29">
                  <c:v>6.4227855158834335E-2</c:v>
                </c:pt>
                <c:pt idx="30">
                  <c:v>6.1714385592524228E-2</c:v>
                </c:pt>
                <c:pt idx="31">
                  <c:v>5.9484011887856424E-2</c:v>
                </c:pt>
                <c:pt idx="32">
                  <c:v>5.7506935581311272E-2</c:v>
                </c:pt>
                <c:pt idx="33">
                  <c:v>5.5756405476542176E-2</c:v>
                </c:pt>
                <c:pt idx="34">
                  <c:v>5.4208240319610176E-2</c:v>
                </c:pt>
                <c:pt idx="35">
                  <c:v>5.2840532169143112E-2</c:v>
                </c:pt>
                <c:pt idx="36">
                  <c:v>5.1633444204463752E-2</c:v>
                </c:pt>
                <c:pt idx="37">
                  <c:v>5.0569054167222099E-2</c:v>
                </c:pt>
                <c:pt idx="38">
                  <c:v>4.9631217474566475E-2</c:v>
                </c:pt>
                <c:pt idx="39">
                  <c:v>4.8805437579987968E-2</c:v>
                </c:pt>
                <c:pt idx="40">
                  <c:v>4.807873879270845E-2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A7-48AB-B41B-05F8D3F19801}"/>
            </c:ext>
          </c:extLst>
        </c:ser>
        <c:ser>
          <c:idx val="1"/>
          <c:order val="1"/>
          <c:tx>
            <c:strRef>
              <c:f>'Medium - innovators'!$Q$2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'Medium - innovators'!$Q$3:$Q$43</c:f>
              <c:numCache>
                <c:formatCode>0%</c:formatCode>
                <c:ptCount val="41"/>
                <c:pt idx="0">
                  <c:v>7.0191021225242782E-3</c:v>
                </c:pt>
                <c:pt idx="1">
                  <c:v>1.2933536264318087E-2</c:v>
                </c:pt>
                <c:pt idx="2">
                  <c:v>2.2283035227411555E-2</c:v>
                </c:pt>
                <c:pt idx="3">
                  <c:v>3.4259820312373991E-2</c:v>
                </c:pt>
                <c:pt idx="4">
                  <c:v>4.7157647046776177E-2</c:v>
                </c:pt>
                <c:pt idx="5">
                  <c:v>5.9709621188262389E-2</c:v>
                </c:pt>
                <c:pt idx="6">
                  <c:v>7.1538085506923699E-2</c:v>
                </c:pt>
                <c:pt idx="7">
                  <c:v>8.292733915352124E-2</c:v>
                </c:pt>
                <c:pt idx="8">
                  <c:v>9.4610940761839679E-2</c:v>
                </c:pt>
                <c:pt idx="9">
                  <c:v>0.10777899751635073</c:v>
                </c:pt>
                <c:pt idx="10">
                  <c:v>0.12430680061403601</c:v>
                </c:pt>
                <c:pt idx="11">
                  <c:v>0.14722415455985338</c:v>
                </c:pt>
                <c:pt idx="12">
                  <c:v>0.18145299048622579</c:v>
                </c:pt>
                <c:pt idx="13">
                  <c:v>0.23456816351602677</c:v>
                </c:pt>
                <c:pt idx="14">
                  <c:v>0.31610382217147992</c:v>
                </c:pt>
                <c:pt idx="15">
                  <c:v>0.43142067805297668</c:v>
                </c:pt>
                <c:pt idx="16">
                  <c:v>0.5686956986759204</c:v>
                </c:pt>
                <c:pt idx="17">
                  <c:v>0.69664717694955491</c:v>
                </c:pt>
                <c:pt idx="18">
                  <c:v>0.78974098304656104</c:v>
                </c:pt>
                <c:pt idx="19">
                  <c:v>0.84631250416201709</c:v>
                </c:pt>
                <c:pt idx="20">
                  <c:v>0.87769442864541947</c:v>
                </c:pt>
                <c:pt idx="21">
                  <c:v>0.8949295920913658</c:v>
                </c:pt>
                <c:pt idx="22">
                  <c:v>0.90511618677175742</c:v>
                </c:pt>
                <c:pt idx="23">
                  <c:v>0.91205600296315081</c:v>
                </c:pt>
                <c:pt idx="24">
                  <c:v>0.9174939227002612</c:v>
                </c:pt>
                <c:pt idx="25">
                  <c:v>0.92211510280389941</c:v>
                </c:pt>
                <c:pt idx="26">
                  <c:v>0.92616774215443975</c:v>
                </c:pt>
                <c:pt idx="27">
                  <c:v>0.92975606423364232</c:v>
                </c:pt>
                <c:pt idx="28">
                  <c:v>0.9329419281388418</c:v>
                </c:pt>
                <c:pt idx="29">
                  <c:v>0.93577214484116567</c:v>
                </c:pt>
                <c:pt idx="30">
                  <c:v>0.93828561440747582</c:v>
                </c:pt>
                <c:pt idx="31">
                  <c:v>0.94051598811214354</c:v>
                </c:pt>
                <c:pt idx="32">
                  <c:v>0.94249306441868863</c:v>
                </c:pt>
                <c:pt idx="33">
                  <c:v>0.94424359452345774</c:v>
                </c:pt>
                <c:pt idx="34">
                  <c:v>0.94579175968038987</c:v>
                </c:pt>
                <c:pt idx="35">
                  <c:v>0.94715946783085692</c:v>
                </c:pt>
                <c:pt idx="36">
                  <c:v>0.9483665557955363</c:v>
                </c:pt>
                <c:pt idx="37">
                  <c:v>0.94943094583277787</c:v>
                </c:pt>
                <c:pt idx="38">
                  <c:v>0.95036878252543355</c:v>
                </c:pt>
                <c:pt idx="39">
                  <c:v>0.9511945624200121</c:v>
                </c:pt>
                <c:pt idx="40">
                  <c:v>0.95192126120729159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A7-48AB-B41B-05F8D3F198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'Medium - innovators'!$M$2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'Medium - innovators'!$M$3:$M$43</c:f>
              <c:numCache>
                <c:formatCode>0</c:formatCode>
                <c:ptCount val="41"/>
                <c:pt idx="0">
                  <c:v>3.5000000000000004</c:v>
                </c:pt>
                <c:pt idx="1">
                  <c:v>5.4762714607439351</c:v>
                </c:pt>
                <c:pt idx="2">
                  <c:v>9.3366902861517964</c:v>
                </c:pt>
                <c:pt idx="3">
                  <c:v>16.009880092560941</c:v>
                </c:pt>
                <c:pt idx="4">
                  <c:v>25.897461319731988</c:v>
                </c:pt>
                <c:pt idx="5">
                  <c:v>38.638856047460415</c:v>
                </c:pt>
                <c:pt idx="6">
                  <c:v>53.455776779660141</c:v>
                </c:pt>
                <c:pt idx="7">
                  <c:v>69.596348172587824</c:v>
                </c:pt>
                <c:pt idx="8">
                  <c:v>86.589809625454564</c:v>
                </c:pt>
                <c:pt idx="9">
                  <c:v>104.36016038470166</c:v>
                </c:pt>
                <c:pt idx="10">
                  <c:v>123.31710457020688</c:v>
                </c:pt>
                <c:pt idx="11">
                  <c:v>144.516558783687</c:v>
                </c:pt>
                <c:pt idx="12">
                  <c:v>169.96984391529972</c:v>
                </c:pt>
                <c:pt idx="13">
                  <c:v>203.17374403830868</c:v>
                </c:pt>
                <c:pt idx="14">
                  <c:v>249.82086601412479</c:v>
                </c:pt>
                <c:pt idx="15">
                  <c:v>318.07705114096694</c:v>
                </c:pt>
                <c:pt idx="16">
                  <c:v>416.38160661760901</c:v>
                </c:pt>
                <c:pt idx="17">
                  <c:v>546.61967648229074</c:v>
                </c:pt>
                <c:pt idx="18">
                  <c:v>697.93507519766263</c:v>
                </c:pt>
                <c:pt idx="19">
                  <c:v>851.86019535277194</c:v>
                </c:pt>
                <c:pt idx="20">
                  <c:v>993.42719991219246</c:v>
                </c:pt>
                <c:pt idx="21">
                  <c:v>1115.498261211083</c:v>
                </c:pt>
                <c:pt idx="22">
                  <c:v>1216.8896793245647</c:v>
                </c:pt>
                <c:pt idx="23">
                  <c:v>1299.4790000179171</c:v>
                </c:pt>
                <c:pt idx="24">
                  <c:v>1366.2182761806264</c:v>
                </c:pt>
                <c:pt idx="25">
                  <c:v>1420.0823961032133</c:v>
                </c:pt>
                <c:pt idx="26">
                  <c:v>1463.6466787090258</c:v>
                </c:pt>
                <c:pt idx="27">
                  <c:v>1499.0047244728055</c:v>
                </c:pt>
                <c:pt idx="28">
                  <c:v>1527.8201117584208</c:v>
                </c:pt>
                <c:pt idx="29">
                  <c:v>1551.4064708174451</c:v>
                </c:pt>
                <c:pt idx="30">
                  <c:v>1570.800296914729</c:v>
                </c:pt>
                <c:pt idx="31">
                  <c:v>1586.8201907818586</c:v>
                </c:pt>
                <c:pt idx="32">
                  <c:v>1600.1138181750971</c:v>
                </c:pt>
                <c:pt idx="33">
                  <c:v>1611.194853200559</c:v>
                </c:pt>
                <c:pt idx="34">
                  <c:v>1620.4719265740448</c:v>
                </c:pt>
                <c:pt idx="35">
                  <c:v>1628.2712484690383</c:v>
                </c:pt>
                <c:pt idx="36">
                  <c:v>1634.8542580219046</c:v>
                </c:pt>
                <c:pt idx="37">
                  <c:v>1640.4313813114686</c:v>
                </c:pt>
                <c:pt idx="38">
                  <c:v>1645.1727554380445</c:v>
                </c:pt>
                <c:pt idx="39">
                  <c:v>1649.2165935838741</c:v>
                </c:pt>
                <c:pt idx="40">
                  <c:v>1652.6757189803825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D8-4A87-9448-1BF767D6A286}"/>
            </c:ext>
          </c:extLst>
        </c:ser>
        <c:ser>
          <c:idx val="0"/>
          <c:order val="1"/>
          <c:tx>
            <c:strRef>
              <c:f>'Medium - innovators'!$L$2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'Medium - innovators'!$L$3:$L$43</c:f>
              <c:numCache>
                <c:formatCode>0</c:formatCode>
                <c:ptCount val="41"/>
                <c:pt idx="0">
                  <c:v>1746.5000000000002</c:v>
                </c:pt>
                <c:pt idx="1">
                  <c:v>1744.5237285392564</c:v>
                </c:pt>
                <c:pt idx="2">
                  <c:v>1740.6633097138485</c:v>
                </c:pt>
                <c:pt idx="3">
                  <c:v>1733.9901199074393</c:v>
                </c:pt>
                <c:pt idx="4">
                  <c:v>1724.1025386802683</c:v>
                </c:pt>
                <c:pt idx="5">
                  <c:v>1711.3611439525398</c:v>
                </c:pt>
                <c:pt idx="6">
                  <c:v>1696.5442232203402</c:v>
                </c:pt>
                <c:pt idx="7">
                  <c:v>1680.4036518274124</c:v>
                </c:pt>
                <c:pt idx="8">
                  <c:v>1663.4101903745457</c:v>
                </c:pt>
                <c:pt idx="9">
                  <c:v>1645.6398396152983</c:v>
                </c:pt>
                <c:pt idx="10">
                  <c:v>1626.6828954297932</c:v>
                </c:pt>
                <c:pt idx="11">
                  <c:v>1605.4834412163132</c:v>
                </c:pt>
                <c:pt idx="12">
                  <c:v>1580.0301560847006</c:v>
                </c:pt>
                <c:pt idx="13">
                  <c:v>1546.8262559616915</c:v>
                </c:pt>
                <c:pt idx="14">
                  <c:v>1500.1791339858753</c:v>
                </c:pt>
                <c:pt idx="15">
                  <c:v>1431.9229488590331</c:v>
                </c:pt>
                <c:pt idx="16">
                  <c:v>1333.6183933823911</c:v>
                </c:pt>
                <c:pt idx="17">
                  <c:v>1203.3803235177095</c:v>
                </c:pt>
                <c:pt idx="18">
                  <c:v>1052.0649248023376</c:v>
                </c:pt>
                <c:pt idx="19">
                  <c:v>898.13980464722817</c:v>
                </c:pt>
                <c:pt idx="20">
                  <c:v>756.57280008780754</c:v>
                </c:pt>
                <c:pt idx="21">
                  <c:v>634.5017387889169</c:v>
                </c:pt>
                <c:pt idx="22">
                  <c:v>533.11032067543533</c:v>
                </c:pt>
                <c:pt idx="23">
                  <c:v>450.52099998208291</c:v>
                </c:pt>
                <c:pt idx="24">
                  <c:v>383.78172381937361</c:v>
                </c:pt>
                <c:pt idx="25">
                  <c:v>329.91760389678672</c:v>
                </c:pt>
                <c:pt idx="26">
                  <c:v>286.35332129097435</c:v>
                </c:pt>
                <c:pt idx="27">
                  <c:v>250.99527552719451</c:v>
                </c:pt>
                <c:pt idx="28">
                  <c:v>222.17988824157911</c:v>
                </c:pt>
                <c:pt idx="29">
                  <c:v>198.59352918255482</c:v>
                </c:pt>
                <c:pt idx="30">
                  <c:v>179.19970308527101</c:v>
                </c:pt>
                <c:pt idx="31">
                  <c:v>163.17980921814146</c:v>
                </c:pt>
                <c:pt idx="32">
                  <c:v>149.8861818249031</c:v>
                </c:pt>
                <c:pt idx="33">
                  <c:v>138.80514679944122</c:v>
                </c:pt>
                <c:pt idx="34">
                  <c:v>129.52807342595543</c:v>
                </c:pt>
                <c:pt idx="35">
                  <c:v>121.72875153096196</c:v>
                </c:pt>
                <c:pt idx="36">
                  <c:v>115.14574197809561</c:v>
                </c:pt>
                <c:pt idx="37">
                  <c:v>109.56861868853171</c:v>
                </c:pt>
                <c:pt idx="38">
                  <c:v>104.82724456195578</c:v>
                </c:pt>
                <c:pt idx="39">
                  <c:v>100.78340641612628</c:v>
                </c:pt>
                <c:pt idx="40">
                  <c:v>97.324281019618127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D8-4A87-9448-1BF767D6A2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'Low - innovators'!$P$2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'Low - innovators'!$P$3:$P$43</c:f>
              <c:numCache>
                <c:formatCode>0%</c:formatCode>
                <c:ptCount val="41"/>
                <c:pt idx="0">
                  <c:v>0.99681211494859301</c:v>
                </c:pt>
                <c:pt idx="1">
                  <c:v>0.99663571710099563</c:v>
                </c:pt>
                <c:pt idx="2">
                  <c:v>0.99621311572861404</c:v>
                </c:pt>
                <c:pt idx="3">
                  <c:v>0.99528223027951757</c:v>
                </c:pt>
                <c:pt idx="4">
                  <c:v>0.99311473022997021</c:v>
                </c:pt>
                <c:pt idx="5">
                  <c:v>0.98726258981721982</c:v>
                </c:pt>
                <c:pt idx="6">
                  <c:v>0.96771779275817604</c:v>
                </c:pt>
                <c:pt idx="7">
                  <c:v>0.89139150599016281</c:v>
                </c:pt>
                <c:pt idx="8">
                  <c:v>0.657815601969574</c:v>
                </c:pt>
                <c:pt idx="9">
                  <c:v>0.35760785274176526</c:v>
                </c:pt>
                <c:pt idx="10">
                  <c:v>0.19908092578544742</c:v>
                </c:pt>
                <c:pt idx="11">
                  <c:v>0.13695825835750336</c:v>
                </c:pt>
                <c:pt idx="12">
                  <c:v>0.11054689830372633</c:v>
                </c:pt>
                <c:pt idx="13">
                  <c:v>9.5630149091837008E-2</c:v>
                </c:pt>
                <c:pt idx="14">
                  <c:v>8.4809760020159247E-2</c:v>
                </c:pt>
                <c:pt idx="15">
                  <c:v>7.6149065880087283E-2</c:v>
                </c:pt>
                <c:pt idx="16">
                  <c:v>6.8911470115994633E-2</c:v>
                </c:pt>
                <c:pt idx="17">
                  <c:v>6.2696159379659389E-2</c:v>
                </c:pt>
                <c:pt idx="18">
                  <c:v>5.7258965439184968E-2</c:v>
                </c:pt>
                <c:pt idx="19">
                  <c:v>5.244080605254918E-2</c:v>
                </c:pt>
                <c:pt idx="20">
                  <c:v>4.8132100063047717E-2</c:v>
                </c:pt>
                <c:pt idx="21">
                  <c:v>4.4253604926946168E-2</c:v>
                </c:pt>
                <c:pt idx="22">
                  <c:v>4.0745480813779662E-2</c:v>
                </c:pt>
                <c:pt idx="23">
                  <c:v>3.7560767514910581E-2</c:v>
                </c:pt>
                <c:pt idx="24">
                  <c:v>3.4661359814987393E-2</c:v>
                </c:pt>
                <c:pt idx="25">
                  <c:v>3.2015458193565431E-2</c:v>
                </c:pt>
                <c:pt idx="26">
                  <c:v>2.9595918759075662E-2</c:v>
                </c:pt>
                <c:pt idx="27">
                  <c:v>2.7379163906593729E-2</c:v>
                </c:pt>
                <c:pt idx="28">
                  <c:v>2.5344448036707868E-2</c:v>
                </c:pt>
                <c:pt idx="29">
                  <c:v>2.3473350295914328E-2</c:v>
                </c:pt>
                <c:pt idx="30">
                  <c:v>2.1749413354159967E-2</c:v>
                </c:pt>
                <c:pt idx="31">
                  <c:v>2.0157876590294679E-2</c:v>
                </c:pt>
                <c:pt idx="32">
                  <c:v>1.8685470740430726E-2</c:v>
                </c:pt>
                <c:pt idx="33">
                  <c:v>1.7320253094234531E-2</c:v>
                </c:pt>
                <c:pt idx="34">
                  <c:v>1.6051470097981309E-2</c:v>
                </c:pt>
                <c:pt idx="35">
                  <c:v>1.4869439230806034E-2</c:v>
                </c:pt>
                <c:pt idx="36">
                  <c:v>1.3765445219155096E-2</c:v>
                </c:pt>
                <c:pt idx="37">
                  <c:v>1.2731647674160483E-2</c:v>
                </c:pt>
                <c:pt idx="38">
                  <c:v>1.1760998499072103E-2</c:v>
                </c:pt>
                <c:pt idx="39">
                  <c:v>1.0847168203639238E-2</c:v>
                </c:pt>
                <c:pt idx="40">
                  <c:v>9.9844807730670795E-3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E7-4426-A727-1C0EE8392A6E}"/>
            </c:ext>
          </c:extLst>
        </c:ser>
        <c:ser>
          <c:idx val="1"/>
          <c:order val="1"/>
          <c:tx>
            <c:strRef>
              <c:f>'Low - innovators'!$Q$2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'Low - innovators'!$Q$3:$Q$43</c:f>
              <c:numCache>
                <c:formatCode>0%</c:formatCode>
                <c:ptCount val="41"/>
                <c:pt idx="0">
                  <c:v>3.1878850514069049E-3</c:v>
                </c:pt>
                <c:pt idx="1">
                  <c:v>3.3642828990042843E-3</c:v>
                </c:pt>
                <c:pt idx="2">
                  <c:v>3.7868842713860104E-3</c:v>
                </c:pt>
                <c:pt idx="3">
                  <c:v>4.7177697204824542E-3</c:v>
                </c:pt>
                <c:pt idx="4">
                  <c:v>6.8852697700298839E-3</c:v>
                </c:pt>
                <c:pt idx="5">
                  <c:v>1.2737410182780131E-2</c:v>
                </c:pt>
                <c:pt idx="6">
                  <c:v>3.2282207241823971E-2</c:v>
                </c:pt>
                <c:pt idx="7">
                  <c:v>0.1086084940098372</c:v>
                </c:pt>
                <c:pt idx="8">
                  <c:v>0.34218439803042594</c:v>
                </c:pt>
                <c:pt idx="9">
                  <c:v>0.64239214725823468</c:v>
                </c:pt>
                <c:pt idx="10">
                  <c:v>0.80091907421455266</c:v>
                </c:pt>
                <c:pt idx="11">
                  <c:v>0.8630417416424967</c:v>
                </c:pt>
                <c:pt idx="12">
                  <c:v>0.88945310169627367</c:v>
                </c:pt>
                <c:pt idx="13">
                  <c:v>0.90436985090816313</c:v>
                </c:pt>
                <c:pt idx="14">
                  <c:v>0.91519023997984061</c:v>
                </c:pt>
                <c:pt idx="15">
                  <c:v>0.9238509341199127</c:v>
                </c:pt>
                <c:pt idx="16">
                  <c:v>0.93108852988400526</c:v>
                </c:pt>
                <c:pt idx="17">
                  <c:v>0.93730384062034056</c:v>
                </c:pt>
                <c:pt idx="18">
                  <c:v>0.94274103456081515</c:v>
                </c:pt>
                <c:pt idx="19">
                  <c:v>0.94755919394745081</c:v>
                </c:pt>
                <c:pt idx="20">
                  <c:v>0.95186789993695231</c:v>
                </c:pt>
                <c:pt idx="21">
                  <c:v>0.95574639507305381</c:v>
                </c:pt>
                <c:pt idx="22">
                  <c:v>0.9592545191862204</c:v>
                </c:pt>
                <c:pt idx="23">
                  <c:v>0.96243923248508945</c:v>
                </c:pt>
                <c:pt idx="24">
                  <c:v>0.9653386401850127</c:v>
                </c:pt>
                <c:pt idx="25">
                  <c:v>0.96798454180643456</c:v>
                </c:pt>
                <c:pt idx="26">
                  <c:v>0.97040408124092437</c:v>
                </c:pt>
                <c:pt idx="27">
                  <c:v>0.97262083609340633</c:v>
                </c:pt>
                <c:pt idx="28">
                  <c:v>0.97465555196329223</c:v>
                </c:pt>
                <c:pt idx="29">
                  <c:v>0.97652664970408565</c:v>
                </c:pt>
                <c:pt idx="30">
                  <c:v>0.97825058664584008</c:v>
                </c:pt>
                <c:pt idx="31">
                  <c:v>0.97984212340970533</c:v>
                </c:pt>
                <c:pt idx="32">
                  <c:v>0.9813145292595693</c:v>
                </c:pt>
                <c:pt idx="33">
                  <c:v>0.98267974690576554</c:v>
                </c:pt>
                <c:pt idx="34">
                  <c:v>0.98394852990201875</c:v>
                </c:pt>
                <c:pt idx="35">
                  <c:v>0.98513056076919392</c:v>
                </c:pt>
                <c:pt idx="36">
                  <c:v>0.98623455478084499</c:v>
                </c:pt>
                <c:pt idx="37">
                  <c:v>0.98726835232583954</c:v>
                </c:pt>
                <c:pt idx="38">
                  <c:v>0.98823900150092781</c:v>
                </c:pt>
                <c:pt idx="39">
                  <c:v>0.98915283179636071</c:v>
                </c:pt>
                <c:pt idx="40">
                  <c:v>0.99001551922693298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E7-4426-A727-1C0EE8392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'Low - innovators'!$M$2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'Low - innovators'!$M$3:$M$43</c:f>
              <c:numCache>
                <c:formatCode>0</c:formatCode>
                <c:ptCount val="41"/>
                <c:pt idx="0">
                  <c:v>3</c:v>
                </c:pt>
                <c:pt idx="1">
                  <c:v>2.8781827577110355</c:v>
                </c:pt>
                <c:pt idx="2">
                  <c:v>2.8071886410194709</c:v>
                </c:pt>
                <c:pt idx="3">
                  <c:v>2.8137835535234781</c:v>
                </c:pt>
                <c:pt idx="4">
                  <c:v>2.9586923008911503</c:v>
                </c:pt>
                <c:pt idx="5">
                  <c:v>3.3997443062174026</c:v>
                </c:pt>
                <c:pt idx="6">
                  <c:v>4.6304069723909418</c:v>
                </c:pt>
                <c:pt idx="7">
                  <c:v>8.5466566641863491</c:v>
                </c:pt>
                <c:pt idx="8">
                  <c:v>23.128599432824657</c:v>
                </c:pt>
                <c:pt idx="9">
                  <c:v>69.83053925082362</c:v>
                </c:pt>
                <c:pt idx="10">
                  <c:v>152.2232534893941</c:v>
                </c:pt>
                <c:pt idx="11">
                  <c:v>241.91646392369819</c:v>
                </c:pt>
                <c:pt idx="12">
                  <c:v>322.98943238533309</c:v>
                </c:pt>
                <c:pt idx="13">
                  <c:v>391.80951116270751</c:v>
                </c:pt>
                <c:pt idx="14">
                  <c:v>449.10308656639046</c:v>
                </c:pt>
                <c:pt idx="15">
                  <c:v>496.56100525008844</c:v>
                </c:pt>
                <c:pt idx="16">
                  <c:v>535.82644431805761</c:v>
                </c:pt>
                <c:pt idx="17">
                  <c:v>568.32443493704682</c:v>
                </c:pt>
                <c:pt idx="18">
                  <c:v>595.25512404268852</c:v>
                </c:pt>
                <c:pt idx="19">
                  <c:v>617.61525441827303</c:v>
                </c:pt>
                <c:pt idx="20">
                  <c:v>636.226082626736</c:v>
                </c:pt>
                <c:pt idx="21">
                  <c:v>651.76105109193156</c:v>
                </c:pt>
                <c:pt idx="22">
                  <c:v>664.77080013450325</c:v>
                </c:pt>
                <c:pt idx="23">
                  <c:v>675.70481798553556</c:v>
                </c:pt>
                <c:pt idx="24">
                  <c:v>684.9297392611918</c:v>
                </c:pt>
                <c:pt idx="25">
                  <c:v>692.74458743670539</c:v>
                </c:pt>
                <c:pt idx="26">
                  <c:v>699.39335122032946</c:v>
                </c:pt>
                <c:pt idx="27">
                  <c:v>705.0752931624022</c:v>
                </c:pt>
                <c:pt idx="28">
                  <c:v>709.95335994393258</c:v>
                </c:pt>
                <c:pt idx="29">
                  <c:v>714.16102074963987</c:v>
                </c:pt>
                <c:pt idx="30">
                  <c:v>717.8078140553248</c:v>
                </c:pt>
                <c:pt idx="31">
                  <c:v>720.98383924113591</c:v>
                </c:pt>
                <c:pt idx="32">
                  <c:v>723.76338990436454</c:v>
                </c:pt>
                <c:pt idx="33">
                  <c:v>726.20789131242702</c:v>
                </c:pt>
                <c:pt idx="34">
                  <c:v>728.36827508580643</c:v>
                </c:pt>
                <c:pt idx="35">
                  <c:v>730.28689955394793</c:v>
                </c:pt>
                <c:pt idx="36">
                  <c:v>731.99910375853744</c:v>
                </c:pt>
                <c:pt idx="37">
                  <c:v>733.53446622395677</c:v>
                </c:pt>
                <c:pt idx="38">
                  <c:v>734.91782582804137</c:v>
                </c:pt>
                <c:pt idx="39">
                  <c:v>736.17011088757238</c:v>
                </c:pt>
                <c:pt idx="40">
                  <c:v>737.30901347951203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BC-4E80-AF98-C9D27A33B301}"/>
            </c:ext>
          </c:extLst>
        </c:ser>
        <c:ser>
          <c:idx val="0"/>
          <c:order val="1"/>
          <c:tx>
            <c:strRef>
              <c:f>'Low - innovators'!$L$2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'Low - innovators'!$L$3:$L$43</c:f>
              <c:numCache>
                <c:formatCode>0</c:formatCode>
                <c:ptCount val="41"/>
                <c:pt idx="0">
                  <c:v>747</c:v>
                </c:pt>
                <c:pt idx="1">
                  <c:v>747.12181724228901</c:v>
                </c:pt>
                <c:pt idx="2">
                  <c:v>747.19281135898052</c:v>
                </c:pt>
                <c:pt idx="3">
                  <c:v>747.18621644647658</c:v>
                </c:pt>
                <c:pt idx="4">
                  <c:v>747.04130769910887</c:v>
                </c:pt>
                <c:pt idx="5">
                  <c:v>746.60025569378263</c:v>
                </c:pt>
                <c:pt idx="6">
                  <c:v>745.36959302760908</c:v>
                </c:pt>
                <c:pt idx="7">
                  <c:v>741.45334333581366</c:v>
                </c:pt>
                <c:pt idx="8">
                  <c:v>726.87140056717533</c:v>
                </c:pt>
                <c:pt idx="9">
                  <c:v>680.16946074917644</c:v>
                </c:pt>
                <c:pt idx="10">
                  <c:v>597.7767465106059</c:v>
                </c:pt>
                <c:pt idx="11">
                  <c:v>508.08353607630187</c:v>
                </c:pt>
                <c:pt idx="12">
                  <c:v>427.01056761466702</c:v>
                </c:pt>
                <c:pt idx="13">
                  <c:v>358.19048883729255</c:v>
                </c:pt>
                <c:pt idx="14">
                  <c:v>300.89691343360954</c:v>
                </c:pt>
                <c:pt idx="15">
                  <c:v>253.43899474991153</c:v>
                </c:pt>
                <c:pt idx="16">
                  <c:v>214.17355568194233</c:v>
                </c:pt>
                <c:pt idx="17">
                  <c:v>181.67556506295304</c:v>
                </c:pt>
                <c:pt idx="18">
                  <c:v>154.74487595731134</c:v>
                </c:pt>
                <c:pt idx="19">
                  <c:v>132.3847455817268</c:v>
                </c:pt>
                <c:pt idx="20">
                  <c:v>113.77391737326381</c:v>
                </c:pt>
                <c:pt idx="21">
                  <c:v>98.23894890806821</c:v>
                </c:pt>
                <c:pt idx="22">
                  <c:v>85.229199865496483</c:v>
                </c:pt>
                <c:pt idx="23">
                  <c:v>74.295182014464132</c:v>
                </c:pt>
                <c:pt idx="24">
                  <c:v>65.070260738807889</c:v>
                </c:pt>
                <c:pt idx="25">
                  <c:v>57.255412563294414</c:v>
                </c:pt>
                <c:pt idx="26">
                  <c:v>50.606648779670344</c:v>
                </c:pt>
                <c:pt idx="27">
                  <c:v>44.924706837597626</c:v>
                </c:pt>
                <c:pt idx="28">
                  <c:v>40.046640056067162</c:v>
                </c:pt>
                <c:pt idx="29">
                  <c:v>35.838979250359905</c:v>
                </c:pt>
                <c:pt idx="30">
                  <c:v>32.192185944675074</c:v>
                </c:pt>
                <c:pt idx="31">
                  <c:v>29.016160758864054</c:v>
                </c:pt>
                <c:pt idx="32">
                  <c:v>26.236610095635445</c:v>
                </c:pt>
                <c:pt idx="33">
                  <c:v>23.792108687572963</c:v>
                </c:pt>
                <c:pt idx="34">
                  <c:v>21.631724914193551</c:v>
                </c:pt>
                <c:pt idx="35">
                  <c:v>19.713100446052039</c:v>
                </c:pt>
                <c:pt idx="36">
                  <c:v>18.000896241462534</c:v>
                </c:pt>
                <c:pt idx="37">
                  <c:v>16.465533776043291</c:v>
                </c:pt>
                <c:pt idx="38">
                  <c:v>15.082174171958705</c:v>
                </c:pt>
                <c:pt idx="39">
                  <c:v>13.829889112427781</c:v>
                </c:pt>
                <c:pt idx="40">
                  <c:v>12.69098652048811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BC-4E80-AF98-C9D27A33B3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'High - Early adopters'!$P$2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'High - Early adopters'!$P$3:$P$43</c:f>
              <c:numCache>
                <c:formatCode>0%</c:formatCode>
                <c:ptCount val="41"/>
                <c:pt idx="0">
                  <c:v>0.96222930340607737</c:v>
                </c:pt>
                <c:pt idx="1">
                  <c:v>0.92208342512787067</c:v>
                </c:pt>
                <c:pt idx="2">
                  <c:v>0.88945397921128022</c:v>
                </c:pt>
                <c:pt idx="3">
                  <c:v>0.86593891689782698</c:v>
                </c:pt>
                <c:pt idx="4">
                  <c:v>0.84864859895383515</c:v>
                </c:pt>
                <c:pt idx="5">
                  <c:v>0.8354362418643847</c:v>
                </c:pt>
                <c:pt idx="6">
                  <c:v>0.82497904344450512</c:v>
                </c:pt>
                <c:pt idx="7">
                  <c:v>0.81643272195127892</c:v>
                </c:pt>
                <c:pt idx="8">
                  <c:v>0.80920956921037757</c:v>
                </c:pt>
                <c:pt idx="9">
                  <c:v>0.80284952229730222</c:v>
                </c:pt>
                <c:pt idx="10">
                  <c:v>0.79693833530501845</c:v>
                </c:pt>
                <c:pt idx="11">
                  <c:v>0.79104881277391781</c:v>
                </c:pt>
                <c:pt idx="12">
                  <c:v>0.78469582717221487</c:v>
                </c:pt>
                <c:pt idx="13">
                  <c:v>0.77730411422954127</c:v>
                </c:pt>
                <c:pt idx="14">
                  <c:v>0.76819089983702249</c:v>
                </c:pt>
                <c:pt idx="15">
                  <c:v>0.7565645577275868</c:v>
                </c:pt>
                <c:pt idx="16">
                  <c:v>0.74153939988670559</c:v>
                </c:pt>
                <c:pt idx="17">
                  <c:v>0.72217003486918929</c:v>
                </c:pt>
                <c:pt idx="18">
                  <c:v>0.69751787434269574</c:v>
                </c:pt>
                <c:pt idx="19">
                  <c:v>0.66677253687933757</c:v>
                </c:pt>
                <c:pt idx="20">
                  <c:v>0.62945085109408694</c:v>
                </c:pt>
                <c:pt idx="21">
                  <c:v>0.58566988929642017</c:v>
                </c:pt>
                <c:pt idx="22">
                  <c:v>0.53642682532485386</c:v>
                </c:pt>
                <c:pt idx="23">
                  <c:v>0.48373741166703299</c:v>
                </c:pt>
                <c:pt idx="24">
                  <c:v>0.43046188266389179</c:v>
                </c:pt>
                <c:pt idx="25">
                  <c:v>0.37976899231135625</c:v>
                </c:pt>
                <c:pt idx="26">
                  <c:v>0.33442220541949425</c:v>
                </c:pt>
                <c:pt idx="27">
                  <c:v>0.29621591800294872</c:v>
                </c:pt>
                <c:pt idx="28">
                  <c:v>0.26578534167995238</c:v>
                </c:pt>
                <c:pt idx="29">
                  <c:v>0.24276468220221367</c:v>
                </c:pt>
                <c:pt idx="30">
                  <c:v>0.22611064135081801</c:v>
                </c:pt>
                <c:pt idx="31">
                  <c:v>0.21443033344536191</c:v>
                </c:pt>
                <c:pt idx="32">
                  <c:v>0.20625906538968539</c:v>
                </c:pt>
                <c:pt idx="33">
                  <c:v>0.20029978774404178</c:v>
                </c:pt>
                <c:pt idx="34">
                  <c:v>0.19561203696359092</c:v>
                </c:pt>
                <c:pt idx="35">
                  <c:v>0.19167338346652199</c:v>
                </c:pt>
                <c:pt idx="36">
                  <c:v>0.18826637052405171</c:v>
                </c:pt>
                <c:pt idx="37">
                  <c:v>0.18530164991400222</c:v>
                </c:pt>
                <c:pt idx="38">
                  <c:v>0.18272130232652287</c:v>
                </c:pt>
                <c:pt idx="39">
                  <c:v>0.18047672290346523</c:v>
                </c:pt>
                <c:pt idx="40">
                  <c:v>0.17852564430753259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55-447F-AFD4-3994759B1D52}"/>
            </c:ext>
          </c:extLst>
        </c:ser>
        <c:ser>
          <c:idx val="1"/>
          <c:order val="1"/>
          <c:tx>
            <c:strRef>
              <c:f>'High - Early adopters'!$Q$2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'High - Early adopters'!$Q$3:$Q$43</c:f>
              <c:numCache>
                <c:formatCode>0%</c:formatCode>
                <c:ptCount val="41"/>
                <c:pt idx="0">
                  <c:v>3.7770696593922563E-2</c:v>
                </c:pt>
                <c:pt idx="1">
                  <c:v>7.7916574872129357E-2</c:v>
                </c:pt>
                <c:pt idx="2">
                  <c:v>0.11054602078871967</c:v>
                </c:pt>
                <c:pt idx="3">
                  <c:v>0.13406108310217307</c:v>
                </c:pt>
                <c:pt idx="4">
                  <c:v>0.1513514010461649</c:v>
                </c:pt>
                <c:pt idx="5">
                  <c:v>0.16456375813561527</c:v>
                </c:pt>
                <c:pt idx="6">
                  <c:v>0.17502095655549499</c:v>
                </c:pt>
                <c:pt idx="7">
                  <c:v>0.18356727804872103</c:v>
                </c:pt>
                <c:pt idx="8">
                  <c:v>0.19079043078962252</c:v>
                </c:pt>
                <c:pt idx="9">
                  <c:v>0.19715047770269781</c:v>
                </c:pt>
                <c:pt idx="10">
                  <c:v>0.20306166469498155</c:v>
                </c:pt>
                <c:pt idx="11">
                  <c:v>0.20895118722608225</c:v>
                </c:pt>
                <c:pt idx="12">
                  <c:v>0.21530417282778519</c:v>
                </c:pt>
                <c:pt idx="13">
                  <c:v>0.22269588577045871</c:v>
                </c:pt>
                <c:pt idx="14">
                  <c:v>0.23180910016297762</c:v>
                </c:pt>
                <c:pt idx="15">
                  <c:v>0.24343544227241323</c:v>
                </c:pt>
                <c:pt idx="16">
                  <c:v>0.25846060011329441</c:v>
                </c:pt>
                <c:pt idx="17">
                  <c:v>0.27782996513081071</c:v>
                </c:pt>
                <c:pt idx="18">
                  <c:v>0.30248212565730415</c:v>
                </c:pt>
                <c:pt idx="19">
                  <c:v>0.33322746312066231</c:v>
                </c:pt>
                <c:pt idx="20">
                  <c:v>0.37054914890591306</c:v>
                </c:pt>
                <c:pt idx="21">
                  <c:v>0.41433011070357983</c:v>
                </c:pt>
                <c:pt idx="22">
                  <c:v>0.46357317467514614</c:v>
                </c:pt>
                <c:pt idx="23">
                  <c:v>0.5162625883329669</c:v>
                </c:pt>
                <c:pt idx="24">
                  <c:v>0.56953811733610815</c:v>
                </c:pt>
                <c:pt idx="25">
                  <c:v>0.62023100768864381</c:v>
                </c:pt>
                <c:pt idx="26">
                  <c:v>0.6655777945805057</c:v>
                </c:pt>
                <c:pt idx="27">
                  <c:v>0.70378408199705123</c:v>
                </c:pt>
                <c:pt idx="28">
                  <c:v>0.73421465832004773</c:v>
                </c:pt>
                <c:pt idx="29">
                  <c:v>0.7572353177977863</c:v>
                </c:pt>
                <c:pt idx="30">
                  <c:v>0.77388935864918207</c:v>
                </c:pt>
                <c:pt idx="31">
                  <c:v>0.78556966655463811</c:v>
                </c:pt>
                <c:pt idx="32">
                  <c:v>0.79374093461031459</c:v>
                </c:pt>
                <c:pt idx="33">
                  <c:v>0.79970021225595833</c:v>
                </c:pt>
                <c:pt idx="34">
                  <c:v>0.80438796303640914</c:v>
                </c:pt>
                <c:pt idx="35">
                  <c:v>0.80832661653347804</c:v>
                </c:pt>
                <c:pt idx="36">
                  <c:v>0.8117336294759484</c:v>
                </c:pt>
                <c:pt idx="37">
                  <c:v>0.81469835008599778</c:v>
                </c:pt>
                <c:pt idx="38">
                  <c:v>0.81727869767347716</c:v>
                </c:pt>
                <c:pt idx="39">
                  <c:v>0.81952327709653483</c:v>
                </c:pt>
                <c:pt idx="40">
                  <c:v>0.82147435569246752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55-447F-AFD4-3994759B1D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'High - Early adopters'!$M$2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'High - Early adopters'!$M$3:$M$43</c:f>
              <c:numCache>
                <c:formatCode>0</c:formatCode>
                <c:ptCount val="41"/>
                <c:pt idx="0">
                  <c:v>189</c:v>
                </c:pt>
                <c:pt idx="1">
                  <c:v>865.06616562513636</c:v>
                </c:pt>
                <c:pt idx="2">
                  <c:v>2164.6761975833542</c:v>
                </c:pt>
                <c:pt idx="3">
                  <c:v>3821.0607509734855</c:v>
                </c:pt>
                <c:pt idx="4">
                  <c:v>5590.6030714098597</c:v>
                </c:pt>
                <c:pt idx="5">
                  <c:v>7333.0239369004048</c:v>
                </c:pt>
                <c:pt idx="6">
                  <c:v>8976.6741782834524</c:v>
                </c:pt>
                <c:pt idx="7">
                  <c:v>10489.235421525616</c:v>
                </c:pt>
                <c:pt idx="8">
                  <c:v>11860.80989234132</c:v>
                </c:pt>
                <c:pt idx="9">
                  <c:v>13094.587055796921</c:v>
                </c:pt>
                <c:pt idx="10">
                  <c:v>14201.813673218523</c:v>
                </c:pt>
                <c:pt idx="11">
                  <c:v>15199.316401309969</c:v>
                </c:pt>
                <c:pt idx="12">
                  <c:v>16108.630559620929</c:v>
                </c:pt>
                <c:pt idx="13">
                  <c:v>16956.153314141884</c:v>
                </c:pt>
                <c:pt idx="14">
                  <c:v>17773.874892375177</c:v>
                </c:pt>
                <c:pt idx="15">
                  <c:v>18600.291906980419</c:v>
                </c:pt>
                <c:pt idx="16">
                  <c:v>19481.163384532945</c:v>
                </c:pt>
                <c:pt idx="17">
                  <c:v>20469.836049767619</c:v>
                </c:pt>
                <c:pt idx="18">
                  <c:v>21626.855180786417</c:v>
                </c:pt>
                <c:pt idx="19">
                  <c:v>23018.396319552179</c:v>
                </c:pt>
                <c:pt idx="20">
                  <c:v>24712.716108622259</c:v>
                </c:pt>
                <c:pt idx="21">
                  <c:v>26773.551801219564</c:v>
                </c:pt>
                <c:pt idx="22">
                  <c:v>29249.680533273309</c:v>
                </c:pt>
                <c:pt idx="23">
                  <c:v>32161.277427978908</c:v>
                </c:pt>
                <c:pt idx="24">
                  <c:v>35486.384861876199</c:v>
                </c:pt>
                <c:pt idx="25">
                  <c:v>39153.378307153398</c:v>
                </c:pt>
                <c:pt idx="26">
                  <c:v>43045.06869103809</c:v>
                </c:pt>
                <c:pt idx="27">
                  <c:v>47015.475270402028</c:v>
                </c:pt>
                <c:pt idx="28">
                  <c:v>50913.899366065889</c:v>
                </c:pt>
                <c:pt idx="29">
                  <c:v>54607.776535101613</c:v>
                </c:pt>
                <c:pt idx="30">
                  <c:v>57997.968734459449</c:v>
                </c:pt>
                <c:pt idx="31">
                  <c:v>61024.883866037097</c:v>
                </c:pt>
                <c:pt idx="32">
                  <c:v>63667.173790712332</c:v>
                </c:pt>
                <c:pt idx="33">
                  <c:v>65935.442696704806</c:v>
                </c:pt>
                <c:pt idx="34">
                  <c:v>67862.688169001456</c:v>
                </c:pt>
                <c:pt idx="35">
                  <c:v>69493.083036589291</c:v>
                </c:pt>
                <c:pt idx="36">
                  <c:v>70871.83948175417</c:v>
                </c:pt>
                <c:pt idx="37">
                  <c:v>72039.237182498764</c:v>
                </c:pt>
                <c:pt idx="38">
                  <c:v>73029.188562624375</c:v>
                </c:pt>
                <c:pt idx="39">
                  <c:v>73869.918236128215</c:v>
                </c:pt>
                <c:pt idx="40">
                  <c:v>74584.924526027084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6C-45FD-ABC3-18FBBD7B9A65}"/>
            </c:ext>
          </c:extLst>
        </c:ser>
        <c:ser>
          <c:idx val="0"/>
          <c:order val="1"/>
          <c:tx>
            <c:strRef>
              <c:f>'High - Early adopters'!$L$2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'High - Early adopters'!$L$3:$L$43</c:f>
              <c:numCache>
                <c:formatCode>0</c:formatCode>
                <c:ptCount val="41"/>
                <c:pt idx="0">
                  <c:v>94311</c:v>
                </c:pt>
                <c:pt idx="1">
                  <c:v>93634.933834374868</c:v>
                </c:pt>
                <c:pt idx="2">
                  <c:v>92335.323802416649</c:v>
                </c:pt>
                <c:pt idx="3">
                  <c:v>90678.939249026502</c:v>
                </c:pt>
                <c:pt idx="4">
                  <c:v>88909.396928590126</c:v>
                </c:pt>
                <c:pt idx="5">
                  <c:v>87166.976063099588</c:v>
                </c:pt>
                <c:pt idx="6">
                  <c:v>85523.325821716542</c:v>
                </c:pt>
                <c:pt idx="7">
                  <c:v>84010.76457847438</c:v>
                </c:pt>
                <c:pt idx="8">
                  <c:v>82639.190107658666</c:v>
                </c:pt>
                <c:pt idx="9">
                  <c:v>81405.412944203053</c:v>
                </c:pt>
                <c:pt idx="10">
                  <c:v>80298.186326781448</c:v>
                </c:pt>
                <c:pt idx="11">
                  <c:v>79300.683598689997</c:v>
                </c:pt>
                <c:pt idx="12">
                  <c:v>78391.369440379043</c:v>
                </c:pt>
                <c:pt idx="13">
                  <c:v>77543.846685858094</c:v>
                </c:pt>
                <c:pt idx="14">
                  <c:v>76726.125107624801</c:v>
                </c:pt>
                <c:pt idx="15">
                  <c:v>75899.708093019566</c:v>
                </c:pt>
                <c:pt idx="16">
                  <c:v>75018.836615467037</c:v>
                </c:pt>
                <c:pt idx="17">
                  <c:v>74030.163950232367</c:v>
                </c:pt>
                <c:pt idx="18">
                  <c:v>72873.144819213572</c:v>
                </c:pt>
                <c:pt idx="19">
                  <c:v>71481.603680447806</c:v>
                </c:pt>
                <c:pt idx="20">
                  <c:v>69787.283891377723</c:v>
                </c:pt>
                <c:pt idx="21">
                  <c:v>67726.448198780417</c:v>
                </c:pt>
                <c:pt idx="22">
                  <c:v>65250.319466726673</c:v>
                </c:pt>
                <c:pt idx="23">
                  <c:v>62338.72257202107</c:v>
                </c:pt>
                <c:pt idx="24">
                  <c:v>59013.61513812378</c:v>
                </c:pt>
                <c:pt idx="25">
                  <c:v>55346.62169284658</c:v>
                </c:pt>
                <c:pt idx="26">
                  <c:v>51454.931308961895</c:v>
                </c:pt>
                <c:pt idx="27">
                  <c:v>47484.524729597957</c:v>
                </c:pt>
                <c:pt idx="28">
                  <c:v>43586.100633934089</c:v>
                </c:pt>
                <c:pt idx="29">
                  <c:v>39892.223464898365</c:v>
                </c:pt>
                <c:pt idx="30">
                  <c:v>36502.031265540529</c:v>
                </c:pt>
                <c:pt idx="31">
                  <c:v>33475.116133962882</c:v>
                </c:pt>
                <c:pt idx="32">
                  <c:v>30832.826209287643</c:v>
                </c:pt>
                <c:pt idx="33">
                  <c:v>28564.557303295165</c:v>
                </c:pt>
                <c:pt idx="34">
                  <c:v>26637.311830998518</c:v>
                </c:pt>
                <c:pt idx="35">
                  <c:v>25006.91696341068</c:v>
                </c:pt>
                <c:pt idx="36">
                  <c:v>23628.160518245808</c:v>
                </c:pt>
                <c:pt idx="37">
                  <c:v>22460.762817501221</c:v>
                </c:pt>
                <c:pt idx="38">
                  <c:v>21470.811437375618</c:v>
                </c:pt>
                <c:pt idx="39">
                  <c:v>20630.081763871778</c:v>
                </c:pt>
                <c:pt idx="40">
                  <c:v>19915.075473972913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6C-45FD-ABC3-18FBBD7B9A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'Medium - Early adopters'!$P$2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'Medium - Early adopters'!$P$3:$P$43</c:f>
              <c:numCache>
                <c:formatCode>0%</c:formatCode>
                <c:ptCount val="41"/>
                <c:pt idx="0">
                  <c:v>0.98472470213845653</c:v>
                </c:pt>
                <c:pt idx="1">
                  <c:v>0.97128089958388819</c:v>
                </c:pt>
                <c:pt idx="2">
                  <c:v>0.95433162494079848</c:v>
                </c:pt>
                <c:pt idx="3">
                  <c:v>0.936342427443557</c:v>
                </c:pt>
                <c:pt idx="4">
                  <c:v>0.91898909073621304</c:v>
                </c:pt>
                <c:pt idx="5">
                  <c:v>0.90289451252901731</c:v>
                </c:pt>
                <c:pt idx="6">
                  <c:v>0.88800734690602312</c:v>
                </c:pt>
                <c:pt idx="7">
                  <c:v>0.87390454675133378</c:v>
                </c:pt>
                <c:pt idx="8">
                  <c:v>0.85989690767576421</c:v>
                </c:pt>
                <c:pt idx="9">
                  <c:v>0.84498806876156041</c:v>
                </c:pt>
                <c:pt idx="10">
                  <c:v>0.82772714931140978</c:v>
                </c:pt>
                <c:pt idx="11">
                  <c:v>0.80597759952314307</c:v>
                </c:pt>
                <c:pt idx="12">
                  <c:v>0.77665581535426187</c:v>
                </c:pt>
                <c:pt idx="13">
                  <c:v>0.73563916605649382</c:v>
                </c:pt>
                <c:pt idx="14">
                  <c:v>0.67841484844428934</c:v>
                </c:pt>
                <c:pt idx="15">
                  <c:v>0.60249978538042348</c:v>
                </c:pt>
                <c:pt idx="16">
                  <c:v>0.51180777745353812</c:v>
                </c:pt>
                <c:pt idx="17">
                  <c:v>0.41894062716937075</c:v>
                </c:pt>
                <c:pt idx="18">
                  <c:v>0.33927038454181763</c:v>
                </c:pt>
                <c:pt idx="19">
                  <c:v>0.28101594416545428</c:v>
                </c:pt>
                <c:pt idx="20">
                  <c:v>0.24282535365357258</c:v>
                </c:pt>
                <c:pt idx="21">
                  <c:v>0.21871076123057367</c:v>
                </c:pt>
                <c:pt idx="22">
                  <c:v>0.20280732909416585</c:v>
                </c:pt>
                <c:pt idx="23">
                  <c:v>0.19120848984616473</c:v>
                </c:pt>
                <c:pt idx="24">
                  <c:v>0.18187486719289306</c:v>
                </c:pt>
                <c:pt idx="25">
                  <c:v>0.17391136385611192</c:v>
                </c:pt>
                <c:pt idx="26">
                  <c:v>0.16694222164753136</c:v>
                </c:pt>
                <c:pt idx="27">
                  <c:v>0.16078043119330654</c:v>
                </c:pt>
                <c:pt idx="28">
                  <c:v>0.15530454301648358</c:v>
                </c:pt>
                <c:pt idx="29">
                  <c:v>0.15042239782403849</c:v>
                </c:pt>
                <c:pt idx="30">
                  <c:v>0.14605986875073662</c:v>
                </c:pt>
                <c:pt idx="31">
                  <c:v>0.14215564133767705</c:v>
                </c:pt>
                <c:pt idx="32">
                  <c:v>0.13865795814533838</c:v>
                </c:pt>
                <c:pt idx="33">
                  <c:v>0.13552241115454297</c:v>
                </c:pt>
                <c:pt idx="34">
                  <c:v>0.13271040242808685</c:v>
                </c:pt>
                <c:pt idx="35">
                  <c:v>0.13018804620730876</c:v>
                </c:pt>
                <c:pt idx="36">
                  <c:v>0.12792536716854877</c:v>
                </c:pt>
                <c:pt idx="37">
                  <c:v>0.12589570004836764</c:v>
                </c:pt>
                <c:pt idx="38">
                  <c:v>0.12407522803054787</c:v>
                </c:pt>
                <c:pt idx="39">
                  <c:v>0.12244261816604159</c:v>
                </c:pt>
                <c:pt idx="40">
                  <c:v>0.12097872581393923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AC-4C39-B56E-950857CE9FBF}"/>
            </c:ext>
          </c:extLst>
        </c:ser>
        <c:ser>
          <c:idx val="1"/>
          <c:order val="1"/>
          <c:tx>
            <c:strRef>
              <c:f>'Medium - Early adopters'!$Q$2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'Medium - Early adopters'!$Q$3:$Q$43</c:f>
              <c:numCache>
                <c:formatCode>0%</c:formatCode>
                <c:ptCount val="41"/>
                <c:pt idx="0">
                  <c:v>1.5275297861543382E-2</c:v>
                </c:pt>
                <c:pt idx="1">
                  <c:v>2.8719100416111861E-2</c:v>
                </c:pt>
                <c:pt idx="2">
                  <c:v>4.5668375059201481E-2</c:v>
                </c:pt>
                <c:pt idx="3">
                  <c:v>6.3657572556442957E-2</c:v>
                </c:pt>
                <c:pt idx="4">
                  <c:v>8.1010909263786901E-2</c:v>
                </c:pt>
                <c:pt idx="5">
                  <c:v>9.710548747098266E-2</c:v>
                </c:pt>
                <c:pt idx="6">
                  <c:v>0.11199265309397681</c:v>
                </c:pt>
                <c:pt idx="7">
                  <c:v>0.12609545324866628</c:v>
                </c:pt>
                <c:pt idx="8">
                  <c:v>0.1401030923242359</c:v>
                </c:pt>
                <c:pt idx="9">
                  <c:v>0.15501193123843968</c:v>
                </c:pt>
                <c:pt idx="10">
                  <c:v>0.17227285068859033</c:v>
                </c:pt>
                <c:pt idx="11">
                  <c:v>0.19402240047685704</c:v>
                </c:pt>
                <c:pt idx="12">
                  <c:v>0.2233441846457381</c:v>
                </c:pt>
                <c:pt idx="13">
                  <c:v>0.26436083394350618</c:v>
                </c:pt>
                <c:pt idx="14">
                  <c:v>0.3215851515557106</c:v>
                </c:pt>
                <c:pt idx="15">
                  <c:v>0.39750021461957652</c:v>
                </c:pt>
                <c:pt idx="16">
                  <c:v>0.48819222254646194</c:v>
                </c:pt>
                <c:pt idx="17">
                  <c:v>0.58105937283062936</c:v>
                </c:pt>
                <c:pt idx="18">
                  <c:v>0.66072961545818243</c:v>
                </c:pt>
                <c:pt idx="19">
                  <c:v>0.71898405583454572</c:v>
                </c:pt>
                <c:pt idx="20">
                  <c:v>0.7571746463464275</c:v>
                </c:pt>
                <c:pt idx="21">
                  <c:v>0.78128923876942635</c:v>
                </c:pt>
                <c:pt idx="22">
                  <c:v>0.79719267090583412</c:v>
                </c:pt>
                <c:pt idx="23">
                  <c:v>0.80879151015383532</c:v>
                </c:pt>
                <c:pt idx="24">
                  <c:v>0.81812513280710686</c:v>
                </c:pt>
                <c:pt idx="25">
                  <c:v>0.82608863614388817</c:v>
                </c:pt>
                <c:pt idx="26">
                  <c:v>0.83305777835246853</c:v>
                </c:pt>
                <c:pt idx="27">
                  <c:v>0.83921956880669346</c:v>
                </c:pt>
                <c:pt idx="28">
                  <c:v>0.84469545698351645</c:v>
                </c:pt>
                <c:pt idx="29">
                  <c:v>0.84957760217596157</c:v>
                </c:pt>
                <c:pt idx="30">
                  <c:v>0.85394013124926338</c:v>
                </c:pt>
                <c:pt idx="31">
                  <c:v>0.857844358662323</c:v>
                </c:pt>
                <c:pt idx="32">
                  <c:v>0.86134204185466157</c:v>
                </c:pt>
                <c:pt idx="33">
                  <c:v>0.864477588845457</c:v>
                </c:pt>
                <c:pt idx="34">
                  <c:v>0.86728959757191315</c:v>
                </c:pt>
                <c:pt idx="35">
                  <c:v>0.86981195379269127</c:v>
                </c:pt>
                <c:pt idx="36">
                  <c:v>0.87207463283145126</c:v>
                </c:pt>
                <c:pt idx="37">
                  <c:v>0.87410429995163241</c:v>
                </c:pt>
                <c:pt idx="38">
                  <c:v>0.87592477196945207</c:v>
                </c:pt>
                <c:pt idx="39">
                  <c:v>0.87755738183395848</c:v>
                </c:pt>
                <c:pt idx="40">
                  <c:v>0.87902127418606069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AC-4C39-B56E-950857CE9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New</a:t>
            </a:r>
            <a:r>
              <a:rPr lang="it-IT" baseline="0"/>
              <a:t> tech installed base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279943455343944"/>
          <c:y val="0.15541588099727635"/>
          <c:w val="0.84190165884436863"/>
          <c:h val="0.57448739712061447"/>
        </c:manualLayout>
      </c:layout>
      <c:areaChart>
        <c:grouping val="stacked"/>
        <c:varyColors val="0"/>
        <c:ser>
          <c:idx val="3"/>
          <c:order val="3"/>
          <c:tx>
            <c:strRef>
              <c:f>'Total market'!$O$2</c:f>
              <c:strCache>
                <c:ptCount val="1"/>
                <c:pt idx="0">
                  <c:v>New tech installed base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cat>
            <c:numRef>
              <c:f>'Total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market'!$O$3:$O$43</c:f>
              <c:numCache>
                <c:formatCode>0</c:formatCode>
                <c:ptCount val="41"/>
                <c:pt idx="0">
                  <c:v>2001.5</c:v>
                </c:pt>
                <c:pt idx="1">
                  <c:v>4670.7852028067946</c:v>
                </c:pt>
                <c:pt idx="2">
                  <c:v>9513.7926652119695</c:v>
                </c:pt>
                <c:pt idx="3">
                  <c:v>16193.416817608062</c:v>
                </c:pt>
                <c:pt idx="4">
                  <c:v>24285.582887481833</c:v>
                </c:pt>
                <c:pt idx="5">
                  <c:v>33485.369954021335</c:v>
                </c:pt>
                <c:pt idx="6">
                  <c:v>43647.205972864074</c:v>
                </c:pt>
                <c:pt idx="7">
                  <c:v>54801.41203394319</c:v>
                </c:pt>
                <c:pt idx="8">
                  <c:v>67147.314572575706</c:v>
                </c:pt>
                <c:pt idx="9">
                  <c:v>80955.931312797256</c:v>
                </c:pt>
                <c:pt idx="10">
                  <c:v>96288.880985469586</c:v>
                </c:pt>
                <c:pt idx="11">
                  <c:v>112779.65292216747</c:v>
                </c:pt>
                <c:pt idx="12">
                  <c:v>129873.58689088881</c:v>
                </c:pt>
                <c:pt idx="13">
                  <c:v>147269.28830584383</c:v>
                </c:pt>
                <c:pt idx="14">
                  <c:v>165068.9595022143</c:v>
                </c:pt>
                <c:pt idx="15">
                  <c:v>183643.02517823153</c:v>
                </c:pt>
                <c:pt idx="16">
                  <c:v>203468.07167512283</c:v>
                </c:pt>
                <c:pt idx="17">
                  <c:v>224943.11652974738</c:v>
                </c:pt>
                <c:pt idx="18">
                  <c:v>248179.06912277863</c:v>
                </c:pt>
                <c:pt idx="19">
                  <c:v>272914.15100424259</c:v>
                </c:pt>
                <c:pt idx="20">
                  <c:v>298662.98968062189</c:v>
                </c:pt>
                <c:pt idx="21">
                  <c:v>324970.4681243911</c:v>
                </c:pt>
                <c:pt idx="22">
                  <c:v>351560.76096818771</c:v>
                </c:pt>
                <c:pt idx="23">
                  <c:v>378317.17333612463</c:v>
                </c:pt>
                <c:pt idx="24">
                  <c:v>405168.15110453626</c:v>
                </c:pt>
                <c:pt idx="25">
                  <c:v>431979.6316525946</c:v>
                </c:pt>
                <c:pt idx="26">
                  <c:v>458509.10755882011</c:v>
                </c:pt>
                <c:pt idx="27">
                  <c:v>484424.10641246999</c:v>
                </c:pt>
                <c:pt idx="28">
                  <c:v>509357.91807229578</c:v>
                </c:pt>
                <c:pt idx="29">
                  <c:v>532971.56559356139</c:v>
                </c:pt>
                <c:pt idx="30">
                  <c:v>555001.85969400336</c:v>
                </c:pt>
                <c:pt idx="31">
                  <c:v>575288.25075427885</c:v>
                </c:pt>
                <c:pt idx="32">
                  <c:v>593779.23670229106</c:v>
                </c:pt>
                <c:pt idx="33">
                  <c:v>610521.52542202792</c:v>
                </c:pt>
                <c:pt idx="34">
                  <c:v>625635.14663619455</c:v>
                </c:pt>
                <c:pt idx="35">
                  <c:v>639279.60663702106</c:v>
                </c:pt>
                <c:pt idx="36">
                  <c:v>651621.11698424048</c:v>
                </c:pt>
                <c:pt idx="37">
                  <c:v>662812.29777059914</c:v>
                </c:pt>
                <c:pt idx="38">
                  <c:v>672986.51875742711</c:v>
                </c:pt>
                <c:pt idx="39">
                  <c:v>682259.31496230536</c:v>
                </c:pt>
                <c:pt idx="40">
                  <c:v>690730.91793101747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64B-4613-8E9A-E577206EC0BD}"/>
            </c:ext>
          </c:extLst>
        </c:ser>
        <c:ser>
          <c:idx val="4"/>
          <c:order val="4"/>
          <c:tx>
            <c:strRef>
              <c:f>'Total market'!$P$2</c:f>
              <c:strCache>
                <c:ptCount val="1"/>
                <c:pt idx="0">
                  <c:v>Legacy tech installed base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cat>
            <c:numRef>
              <c:f>'Total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market'!$P$3:$P$43</c:f>
              <c:numCache>
                <c:formatCode>0</c:formatCode>
                <c:ptCount val="41"/>
                <c:pt idx="0">
                  <c:v>997998.5</c:v>
                </c:pt>
                <c:pt idx="1">
                  <c:v>995329.21479719318</c:v>
                </c:pt>
                <c:pt idx="2">
                  <c:v>990486.20733478805</c:v>
                </c:pt>
                <c:pt idx="3">
                  <c:v>983806.58318239194</c:v>
                </c:pt>
                <c:pt idx="4">
                  <c:v>975714.41711251822</c:v>
                </c:pt>
                <c:pt idx="5">
                  <c:v>966514.6300459787</c:v>
                </c:pt>
                <c:pt idx="6">
                  <c:v>956352.79402713594</c:v>
                </c:pt>
                <c:pt idx="7">
                  <c:v>945198.58796605677</c:v>
                </c:pt>
                <c:pt idx="8">
                  <c:v>932852.68542742427</c:v>
                </c:pt>
                <c:pt idx="9">
                  <c:v>919044.06868720276</c:v>
                </c:pt>
                <c:pt idx="10">
                  <c:v>903711.11901453044</c:v>
                </c:pt>
                <c:pt idx="11">
                  <c:v>887220.34707783256</c:v>
                </c:pt>
                <c:pt idx="12">
                  <c:v>870126.41310911113</c:v>
                </c:pt>
                <c:pt idx="13">
                  <c:v>852730.71169415617</c:v>
                </c:pt>
                <c:pt idx="14">
                  <c:v>834931.04049778567</c:v>
                </c:pt>
                <c:pt idx="15">
                  <c:v>816356.97482176847</c:v>
                </c:pt>
                <c:pt idx="16">
                  <c:v>796531.92832487717</c:v>
                </c:pt>
                <c:pt idx="17">
                  <c:v>775056.88347025262</c:v>
                </c:pt>
                <c:pt idx="18">
                  <c:v>751820.9308772214</c:v>
                </c:pt>
                <c:pt idx="19">
                  <c:v>727085.84899575741</c:v>
                </c:pt>
                <c:pt idx="20">
                  <c:v>701337.01031937811</c:v>
                </c:pt>
                <c:pt idx="21">
                  <c:v>675029.53187560895</c:v>
                </c:pt>
                <c:pt idx="22">
                  <c:v>648439.23903181229</c:v>
                </c:pt>
                <c:pt idx="23">
                  <c:v>621682.82666387537</c:v>
                </c:pt>
                <c:pt idx="24">
                  <c:v>594831.84889546374</c:v>
                </c:pt>
                <c:pt idx="25">
                  <c:v>568020.36834740546</c:v>
                </c:pt>
                <c:pt idx="26">
                  <c:v>541490.89244117984</c:v>
                </c:pt>
                <c:pt idx="27">
                  <c:v>515575.89358753001</c:v>
                </c:pt>
                <c:pt idx="28">
                  <c:v>490642.08192770422</c:v>
                </c:pt>
                <c:pt idx="29">
                  <c:v>467028.43440643861</c:v>
                </c:pt>
                <c:pt idx="30">
                  <c:v>444998.14030599664</c:v>
                </c:pt>
                <c:pt idx="31">
                  <c:v>424711.74924572115</c:v>
                </c:pt>
                <c:pt idx="32">
                  <c:v>406220.76329770894</c:v>
                </c:pt>
                <c:pt idx="33">
                  <c:v>389478.47457797208</c:v>
                </c:pt>
                <c:pt idx="34">
                  <c:v>374364.85336380545</c:v>
                </c:pt>
                <c:pt idx="35">
                  <c:v>360720.39336297894</c:v>
                </c:pt>
                <c:pt idx="36">
                  <c:v>348378.88301575952</c:v>
                </c:pt>
                <c:pt idx="37">
                  <c:v>337187.70222940086</c:v>
                </c:pt>
                <c:pt idx="38">
                  <c:v>327013.48124257289</c:v>
                </c:pt>
                <c:pt idx="39">
                  <c:v>317740.68503769464</c:v>
                </c:pt>
                <c:pt idx="40">
                  <c:v>309269.08206898253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0A-46AA-B04D-1B68816DB2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400479"/>
        <c:axId val="1940320495"/>
      </c:areaChart>
      <c:lineChart>
        <c:grouping val="standard"/>
        <c:varyColors val="0"/>
        <c:ser>
          <c:idx val="0"/>
          <c:order val="0"/>
          <c:tx>
            <c:strRef>
              <c:f>'Total market'!$L$2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market'!$L$3:$L$43</c:f>
              <c:numCache>
                <c:formatCode>0</c:formatCode>
                <c:ptCount val="41"/>
                <c:pt idx="0">
                  <c:v>776</c:v>
                </c:pt>
                <c:pt idx="1">
                  <c:v>2645.6329572922036</c:v>
                </c:pt>
                <c:pt idx="2">
                  <c:v>6150.4470367262675</c:v>
                </c:pt>
                <c:pt idx="3">
                  <c:v>10814.072474225306</c:v>
                </c:pt>
                <c:pt idx="4">
                  <c:v>16124.969094960348</c:v>
                </c:pt>
                <c:pt idx="5">
                  <c:v>21709.192377680469</c:v>
                </c:pt>
                <c:pt idx="6">
                  <c:v>27317.355150993411</c:v>
                </c:pt>
                <c:pt idx="7">
                  <c:v>32791.275438867146</c:v>
                </c:pt>
                <c:pt idx="8">
                  <c:v>38036.985891441342</c:v>
                </c:pt>
                <c:pt idx="9">
                  <c:v>43006.014679405169</c:v>
                </c:pt>
                <c:pt idx="10">
                  <c:v>47683.29176699814</c:v>
                </c:pt>
                <c:pt idx="11">
                  <c:v>52080.080741249301</c:v>
                </c:pt>
                <c:pt idx="12">
                  <c:v>56230.7283456921</c:v>
                </c:pt>
                <c:pt idx="13">
                  <c:v>60192.212933028015</c:v>
                </c:pt>
                <c:pt idx="14">
                  <c:v>64045.450827484783</c:v>
                </c:pt>
                <c:pt idx="15">
                  <c:v>67897.250859169173</c:v>
                </c:pt>
                <c:pt idx="16">
                  <c:v>71881.866493964189</c:v>
                </c:pt>
                <c:pt idx="17">
                  <c:v>76161.2674245417</c:v>
                </c:pt>
                <c:pt idx="18">
                  <c:v>80923.270780282051</c:v>
                </c:pt>
                <c:pt idx="19">
                  <c:v>86376.21807186064</c:v>
                </c:pt>
                <c:pt idx="20">
                  <c:v>92737.931828333793</c:v>
                </c:pt>
                <c:pt idx="21">
                  <c:v>100215.82610518935</c:v>
                </c:pt>
                <c:pt idx="22">
                  <c:v>108975.70937966988</c:v>
                </c:pt>
                <c:pt idx="23">
                  <c:v>119100.92873131129</c:v>
                </c:pt>
                <c:pt idx="24">
                  <c:v>130551.45542083759</c:v>
                </c:pt>
                <c:pt idx="25">
                  <c:v>143139.93789944259</c:v>
                </c:pt>
                <c:pt idx="26">
                  <c:v>156540.3449962239</c:v>
                </c:pt>
                <c:pt idx="27">
                  <c:v>170331.46460630294</c:v>
                </c:pt>
                <c:pt idx="28">
                  <c:v>184061.23336442339</c:v>
                </c:pt>
                <c:pt idx="29">
                  <c:v>197311.0645193111</c:v>
                </c:pt>
                <c:pt idx="30">
                  <c:v>209744.41975129879</c:v>
                </c:pt>
                <c:pt idx="31">
                  <c:v>221133.63537946687</c:v>
                </c:pt>
                <c:pt idx="32">
                  <c:v>231366.08313857543</c:v>
                </c:pt>
                <c:pt idx="33">
                  <c:v>240432.97269035931</c:v>
                </c:pt>
                <c:pt idx="34">
                  <c:v>248404.04924590333</c:v>
                </c:pt>
                <c:pt idx="35">
                  <c:v>255393.31599543928</c:v>
                </c:pt>
                <c:pt idx="36">
                  <c:v>261525.8350029061</c:v>
                </c:pt>
                <c:pt idx="37">
                  <c:v>266917.02067105926</c:v>
                </c:pt>
                <c:pt idx="38">
                  <c:v>271666.59665428195</c:v>
                </c:pt>
                <c:pt idx="39">
                  <c:v>275859.65650540951</c:v>
                </c:pt>
                <c:pt idx="40">
                  <c:v>279568.87050037709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4B-4613-8E9A-E577206EC0BD}"/>
            </c:ext>
          </c:extLst>
        </c:ser>
        <c:ser>
          <c:idx val="1"/>
          <c:order val="1"/>
          <c:tx>
            <c:strRef>
              <c:f>'Total market'!$M$2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market'!$M$3:$M$43</c:f>
              <c:numCache>
                <c:formatCode>0</c:formatCode>
                <c:ptCount val="41"/>
                <c:pt idx="0">
                  <c:v>697.5</c:v>
                </c:pt>
                <c:pt idx="1">
                  <c:v>1322.9639201980308</c:v>
                </c:pt>
                <c:pt idx="2">
                  <c:v>2389.0056622023776</c:v>
                </c:pt>
                <c:pt idx="3">
                  <c:v>3977.8534242565279</c:v>
                </c:pt>
                <c:pt idx="4">
                  <c:v>6091.4523503605387</c:v>
                </c:pt>
                <c:pt idx="5">
                  <c:v>8672.0190532653851</c:v>
                </c:pt>
                <c:pt idx="6">
                  <c:v>11635.688373035231</c:v>
                </c:pt>
                <c:pt idx="7">
                  <c:v>14898.659917658208</c:v>
                </c:pt>
                <c:pt idx="8">
                  <c:v>18393.296353888109</c:v>
                </c:pt>
                <c:pt idx="9">
                  <c:v>22078.299768032801</c:v>
                </c:pt>
                <c:pt idx="10">
                  <c:v>25947.451703638144</c:v>
                </c:pt>
                <c:pt idx="11">
                  <c:v>30040.287834650859</c:v>
                </c:pt>
                <c:pt idx="12">
                  <c:v>34456.649961156829</c:v>
                </c:pt>
                <c:pt idx="13">
                  <c:v>39374.542521548894</c:v>
                </c:pt>
                <c:pt idx="14">
                  <c:v>45065.015985976468</c:v>
                </c:pt>
                <c:pt idx="15">
                  <c:v>51885.692004199787</c:v>
                </c:pt>
                <c:pt idx="16">
                  <c:v>60217.008636562612</c:v>
                </c:pt>
                <c:pt idx="17">
                  <c:v>70307.990648489897</c:v>
                </c:pt>
                <c:pt idx="18">
                  <c:v>82078.445941039448</c:v>
                </c:pt>
                <c:pt idx="19">
                  <c:v>95045.970055466809</c:v>
                </c:pt>
                <c:pt idx="20">
                  <c:v>108489.96828683335</c:v>
                </c:pt>
                <c:pt idx="21">
                  <c:v>121727.84017864829</c:v>
                </c:pt>
                <c:pt idx="22">
                  <c:v>134296.76434677056</c:v>
                </c:pt>
                <c:pt idx="23">
                  <c:v>145975.37720329472</c:v>
                </c:pt>
                <c:pt idx="24">
                  <c:v>156711.3144336546</c:v>
                </c:pt>
                <c:pt idx="25">
                  <c:v>166537.88414335361</c:v>
                </c:pt>
                <c:pt idx="26">
                  <c:v>175519.70252749394</c:v>
                </c:pt>
                <c:pt idx="27">
                  <c:v>183727.78337340927</c:v>
                </c:pt>
                <c:pt idx="28">
                  <c:v>191230.97311126106</c:v>
                </c:pt>
                <c:pt idx="29">
                  <c:v>198093.58480992055</c:v>
                </c:pt>
                <c:pt idx="30">
                  <c:v>204374.8419838562</c:v>
                </c:pt>
                <c:pt idx="31">
                  <c:v>210128.84729557202</c:v>
                </c:pt>
                <c:pt idx="32">
                  <c:v>215404.76226925728</c:v>
                </c:pt>
                <c:pt idx="33">
                  <c:v>220247.09493534986</c:v>
                </c:pt>
                <c:pt idx="34">
                  <c:v>224696.04066367241</c:v>
                </c:pt>
                <c:pt idx="35">
                  <c:v>228787.84230786085</c:v>
                </c:pt>
                <c:pt idx="36">
                  <c:v>232555.14869180895</c:v>
                </c:pt>
                <c:pt idx="37">
                  <c:v>236027.35888533475</c:v>
                </c:pt>
                <c:pt idx="38">
                  <c:v>239230.94521579158</c:v>
                </c:pt>
                <c:pt idx="39">
                  <c:v>242189.75153418892</c:v>
                </c:pt>
                <c:pt idx="40">
                  <c:v>244925.26554385724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4B-4613-8E9A-E577206EC0BD}"/>
            </c:ext>
          </c:extLst>
        </c:ser>
        <c:ser>
          <c:idx val="2"/>
          <c:order val="2"/>
          <c:tx>
            <c:strRef>
              <c:f>'Total market'!$N$2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market'!$N$3:$N$43</c:f>
              <c:numCache>
                <c:formatCode>0</c:formatCode>
                <c:ptCount val="41"/>
                <c:pt idx="0">
                  <c:v>528</c:v>
                </c:pt>
                <c:pt idx="1">
                  <c:v>702.18832531656017</c:v>
                </c:pt>
                <c:pt idx="2">
                  <c:v>974.33996628332409</c:v>
                </c:pt>
                <c:pt idx="3">
                  <c:v>1401.4909191262284</c:v>
                </c:pt>
                <c:pt idx="4">
                  <c:v>2069.1614421609434</c:v>
                </c:pt>
                <c:pt idx="5">
                  <c:v>3104.1585230754818</c:v>
                </c:pt>
                <c:pt idx="6">
                  <c:v>4694.1624488354264</c:v>
                </c:pt>
                <c:pt idx="7">
                  <c:v>7111.4766774178352</c:v>
                </c:pt>
                <c:pt idx="8">
                  <c:v>10717.032327246252</c:v>
                </c:pt>
                <c:pt idx="9">
                  <c:v>15871.616865359287</c:v>
                </c:pt>
                <c:pt idx="10">
                  <c:v>22658.137514833306</c:v>
                </c:pt>
                <c:pt idx="11">
                  <c:v>30659.284346267312</c:v>
                </c:pt>
                <c:pt idx="12">
                  <c:v>39186.208584039887</c:v>
                </c:pt>
                <c:pt idx="13">
                  <c:v>47702.532851266922</c:v>
                </c:pt>
                <c:pt idx="14">
                  <c:v>55958.492688753067</c:v>
                </c:pt>
                <c:pt idx="15">
                  <c:v>63860.082314862586</c:v>
                </c:pt>
                <c:pt idx="16">
                  <c:v>71369.196544596009</c:v>
                </c:pt>
                <c:pt idx="17">
                  <c:v>78473.858456715767</c:v>
                </c:pt>
                <c:pt idx="18">
                  <c:v>85177.352401457116</c:v>
                </c:pt>
                <c:pt idx="19">
                  <c:v>91491.962876915146</c:v>
                </c:pt>
                <c:pt idx="20">
                  <c:v>97435.089565454749</c:v>
                </c:pt>
                <c:pt idx="21">
                  <c:v>103026.80184055348</c:v>
                </c:pt>
                <c:pt idx="22">
                  <c:v>108288.28724174727</c:v>
                </c:pt>
                <c:pt idx="23">
                  <c:v>113240.86740151861</c:v>
                </c:pt>
                <c:pt idx="24">
                  <c:v>117905.38125004413</c:v>
                </c:pt>
                <c:pt idx="25">
                  <c:v>122301.80960979841</c:v>
                </c:pt>
                <c:pt idx="26">
                  <c:v>126449.06003510223</c:v>
                </c:pt>
                <c:pt idx="27">
                  <c:v>130364.85843275776</c:v>
                </c:pt>
                <c:pt idx="28">
                  <c:v>134065.71159661136</c:v>
                </c:pt>
                <c:pt idx="29">
                  <c:v>137566.9162643298</c:v>
                </c:pt>
                <c:pt idx="30">
                  <c:v>140882.59795884829</c:v>
                </c:pt>
                <c:pt idx="31">
                  <c:v>144025.76807924005</c:v>
                </c:pt>
                <c:pt idx="32">
                  <c:v>147008.3912944583</c:v>
                </c:pt>
                <c:pt idx="33">
                  <c:v>149841.45779631878</c:v>
                </c:pt>
                <c:pt idx="34">
                  <c:v>152535.05672661879</c:v>
                </c:pt>
                <c:pt idx="35">
                  <c:v>155098.44833372085</c:v>
                </c:pt>
                <c:pt idx="36">
                  <c:v>157540.13328952546</c:v>
                </c:pt>
                <c:pt idx="37">
                  <c:v>159867.91821420519</c:v>
                </c:pt>
                <c:pt idx="38">
                  <c:v>162088.97688735361</c:v>
                </c:pt>
                <c:pt idx="39">
                  <c:v>164209.90692270696</c:v>
                </c:pt>
                <c:pt idx="40">
                  <c:v>166236.78188678317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64B-4613-8E9A-E577206EC0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4400479"/>
        <c:axId val="1940320495"/>
      </c:lineChart>
      <c:catAx>
        <c:axId val="1414400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0320495"/>
        <c:crosses val="autoZero"/>
        <c:auto val="1"/>
        <c:lblAlgn val="ctr"/>
        <c:lblOffset val="100"/>
        <c:noMultiLvlLbl val="0"/>
      </c:catAx>
      <c:valAx>
        <c:axId val="1940320495"/>
        <c:scaling>
          <c:orientation val="minMax"/>
          <c:max val="1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14400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54868141482314E-2"/>
          <c:y val="0.81695740663995953"/>
          <c:w val="0.98945131858517688"/>
          <c:h val="0.154972417921444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'Medium - Early adopters'!$M$2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'Medium - Early adopters'!$M$3:$M$43</c:f>
              <c:numCache>
                <c:formatCode>0</c:formatCode>
                <c:ptCount val="41"/>
                <c:pt idx="0">
                  <c:v>54</c:v>
                </c:pt>
                <c:pt idx="1">
                  <c:v>120.31011281840918</c:v>
                </c:pt>
                <c:pt idx="2">
                  <c:v>241.50464852548222</c:v>
                </c:pt>
                <c:pt idx="3">
                  <c:v>424.9398219689794</c:v>
                </c:pt>
                <c:pt idx="4">
                  <c:v>664.29552982415066</c:v>
                </c:pt>
                <c:pt idx="5">
                  <c:v>946.05034857929832</c:v>
                </c:pt>
                <c:pt idx="6">
                  <c:v>1256.0729440096864</c:v>
                </c:pt>
                <c:pt idx="7">
                  <c:v>1583.1027515723085</c:v>
                </c:pt>
                <c:pt idx="8">
                  <c:v>1920.0755315085194</c:v>
                </c:pt>
                <c:pt idx="9">
                  <c:v>2264.6765043390014</c:v>
                </c:pt>
                <c:pt idx="10">
                  <c:v>2619.9959475722922</c:v>
                </c:pt>
                <c:pt idx="11">
                  <c:v>2995.7995864609265</c:v>
                </c:pt>
                <c:pt idx="12">
                  <c:v>3410.7185533475558</c:v>
                </c:pt>
                <c:pt idx="13">
                  <c:v>3895.3398232837199</c:v>
                </c:pt>
                <c:pt idx="14">
                  <c:v>4495.1843215240451</c:v>
                </c:pt>
                <c:pt idx="15">
                  <c:v>5269.8930540628708</c:v>
                </c:pt>
                <c:pt idx="16">
                  <c:v>6280.4764110860242</c:v>
                </c:pt>
                <c:pt idx="17">
                  <c:v>7557.1084266546868</c:v>
                </c:pt>
                <c:pt idx="18">
                  <c:v>9061.4349350125631</c:v>
                </c:pt>
                <c:pt idx="19">
                  <c:v>10685.413901248859</c:v>
                </c:pt>
                <c:pt idx="20">
                  <c:v>12299.937688411377</c:v>
                </c:pt>
                <c:pt idx="21">
                  <c:v>13806.536574555677</c:v>
                </c:pt>
                <c:pt idx="22">
                  <c:v>15154.867055916162</c:v>
                </c:pt>
                <c:pt idx="23">
                  <c:v>16333.194041746312</c:v>
                </c:pt>
                <c:pt idx="24">
                  <c:v>17351.466737241652</c:v>
                </c:pt>
                <c:pt idx="25">
                  <c:v>18227.980429223444</c:v>
                </c:pt>
                <c:pt idx="26">
                  <c:v>18982.11678735583</c:v>
                </c:pt>
                <c:pt idx="27">
                  <c:v>19631.548784565581</c:v>
                </c:pt>
                <c:pt idx="28">
                  <c:v>20191.614005610383</c:v>
                </c:pt>
                <c:pt idx="29">
                  <c:v>20675.419222205124</c:v>
                </c:pt>
                <c:pt idx="30">
                  <c:v>21094.106788966103</c:v>
                </c:pt>
                <c:pt idx="31">
                  <c:v>21457.127988597444</c:v>
                </c:pt>
                <c:pt idx="32">
                  <c:v>21772.491882225218</c:v>
                </c:pt>
                <c:pt idx="33">
                  <c:v>22046.984383077586</c:v>
                </c:pt>
                <c:pt idx="34">
                  <c:v>22286.357828491291</c:v>
                </c:pt>
                <c:pt idx="35">
                  <c:v>22495.493170092108</c:v>
                </c:pt>
                <c:pt idx="36">
                  <c:v>22678.53764281956</c:v>
                </c:pt>
                <c:pt idx="37">
                  <c:v>22839.02096989104</c:v>
                </c:pt>
                <c:pt idx="38">
                  <c:v>22979.953068719602</c:v>
                </c:pt>
                <c:pt idx="39">
                  <c:v>23103.905986993886</c:v>
                </c:pt>
                <c:pt idx="40">
                  <c:v>23213.08250166064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B8-4290-8177-D95F7978F242}"/>
            </c:ext>
          </c:extLst>
        </c:ser>
        <c:ser>
          <c:idx val="0"/>
          <c:order val="1"/>
          <c:tx>
            <c:strRef>
              <c:f>'Medium - Early adopters'!$L$2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'Medium - Early adopters'!$L$3:$L$43</c:f>
              <c:numCache>
                <c:formatCode>0</c:formatCode>
                <c:ptCount val="41"/>
                <c:pt idx="0">
                  <c:v>26946</c:v>
                </c:pt>
                <c:pt idx="1">
                  <c:v>26879.689887181587</c:v>
                </c:pt>
                <c:pt idx="2">
                  <c:v>26758.495351474514</c:v>
                </c:pt>
                <c:pt idx="3">
                  <c:v>26575.060178031017</c:v>
                </c:pt>
                <c:pt idx="4">
                  <c:v>26335.704470175846</c:v>
                </c:pt>
                <c:pt idx="5">
                  <c:v>26053.949651420699</c:v>
                </c:pt>
                <c:pt idx="6">
                  <c:v>25743.927055990309</c:v>
                </c:pt>
                <c:pt idx="7">
                  <c:v>25416.897248427689</c:v>
                </c:pt>
                <c:pt idx="8">
                  <c:v>25079.924468491477</c:v>
                </c:pt>
                <c:pt idx="9">
                  <c:v>24735.323495660996</c:v>
                </c:pt>
                <c:pt idx="10">
                  <c:v>24380.004052427703</c:v>
                </c:pt>
                <c:pt idx="11">
                  <c:v>24004.200413539067</c:v>
                </c:pt>
                <c:pt idx="12">
                  <c:v>23589.28144665244</c:v>
                </c:pt>
                <c:pt idx="13">
                  <c:v>23104.660176716276</c:v>
                </c:pt>
                <c:pt idx="14">
                  <c:v>22504.815678475952</c:v>
                </c:pt>
                <c:pt idx="15">
                  <c:v>21730.106945937128</c:v>
                </c:pt>
                <c:pt idx="16">
                  <c:v>20719.523588913973</c:v>
                </c:pt>
                <c:pt idx="17">
                  <c:v>19442.89157334531</c:v>
                </c:pt>
                <c:pt idx="18">
                  <c:v>17938.565064987433</c:v>
                </c:pt>
                <c:pt idx="19">
                  <c:v>16314.586098751137</c:v>
                </c:pt>
                <c:pt idx="20">
                  <c:v>14700.062311588619</c:v>
                </c:pt>
                <c:pt idx="21">
                  <c:v>13193.463425444319</c:v>
                </c:pt>
                <c:pt idx="22">
                  <c:v>11845.132944083834</c:v>
                </c:pt>
                <c:pt idx="23">
                  <c:v>10666.805958253684</c:v>
                </c:pt>
                <c:pt idx="24">
                  <c:v>9648.5332627583448</c:v>
                </c:pt>
                <c:pt idx="25">
                  <c:v>8772.0195707765524</c:v>
                </c:pt>
                <c:pt idx="26">
                  <c:v>8017.8832126441685</c:v>
                </c:pt>
                <c:pt idx="27">
                  <c:v>7368.4512154344166</c:v>
                </c:pt>
                <c:pt idx="28">
                  <c:v>6808.3859943896159</c:v>
                </c:pt>
                <c:pt idx="29">
                  <c:v>6324.5807777948721</c:v>
                </c:pt>
                <c:pt idx="30">
                  <c:v>5905.8932110338928</c:v>
                </c:pt>
                <c:pt idx="31">
                  <c:v>5542.8720114025518</c:v>
                </c:pt>
                <c:pt idx="32">
                  <c:v>5227.5081177747761</c:v>
                </c:pt>
                <c:pt idx="33">
                  <c:v>4953.0156169224074</c:v>
                </c:pt>
                <c:pt idx="34">
                  <c:v>4713.6421715087045</c:v>
                </c:pt>
                <c:pt idx="35">
                  <c:v>4504.5068299078875</c:v>
                </c:pt>
                <c:pt idx="36">
                  <c:v>4321.462357180435</c:v>
                </c:pt>
                <c:pt idx="37">
                  <c:v>4160.9790301089552</c:v>
                </c:pt>
                <c:pt idx="38">
                  <c:v>4020.0469312803948</c:v>
                </c:pt>
                <c:pt idx="39">
                  <c:v>3896.0940130061081</c:v>
                </c:pt>
                <c:pt idx="40">
                  <c:v>3786.9174983393555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B8-4290-8177-D95F7978F2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'Low - Early adopters'!$P$2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'Low - Early adopters'!$P$3:$P$43</c:f>
              <c:numCache>
                <c:formatCode>0%</c:formatCode>
                <c:ptCount val="41"/>
                <c:pt idx="0">
                  <c:v>0.99325391075829972</c:v>
                </c:pt>
                <c:pt idx="1">
                  <c:v>0.98902120001299521</c:v>
                </c:pt>
                <c:pt idx="2">
                  <c:v>0.98144764513742144</c:v>
                </c:pt>
                <c:pt idx="3">
                  <c:v>0.96789408183598968</c:v>
                </c:pt>
                <c:pt idx="4">
                  <c:v>0.94392048025209374</c:v>
                </c:pt>
                <c:pt idx="5">
                  <c:v>0.90250815727880884</c:v>
                </c:pt>
                <c:pt idx="6">
                  <c:v>0.83401339032325716</c:v>
                </c:pt>
                <c:pt idx="7">
                  <c:v>0.72998961188975831</c:v>
                </c:pt>
                <c:pt idx="8">
                  <c:v>0.59523044563083316</c:v>
                </c:pt>
                <c:pt idx="9">
                  <c:v>0.4585444684279531</c:v>
                </c:pt>
                <c:pt idx="10">
                  <c:v>0.35442838904914875</c:v>
                </c:pt>
                <c:pt idx="11">
                  <c:v>0.29154798047510472</c:v>
                </c:pt>
                <c:pt idx="12">
                  <c:v>0.25557895161692984</c:v>
                </c:pt>
                <c:pt idx="13">
                  <c:v>0.23155024692946471</c:v>
                </c:pt>
                <c:pt idx="14">
                  <c:v>0.21286101522696355</c:v>
                </c:pt>
                <c:pt idx="15">
                  <c:v>0.19745592236255172</c:v>
                </c:pt>
                <c:pt idx="16">
                  <c:v>0.18441655173262397</c:v>
                </c:pt>
                <c:pt idx="17">
                  <c:v>0.17317411800299939</c:v>
                </c:pt>
                <c:pt idx="18">
                  <c:v>0.16334698742509998</c:v>
                </c:pt>
                <c:pt idx="19">
                  <c:v>0.15466739217710582</c:v>
                </c:pt>
                <c:pt idx="20">
                  <c:v>0.14694024926728427</c:v>
                </c:pt>
                <c:pt idx="21">
                  <c:v>0.14001871395770998</c:v>
                </c:pt>
                <c:pt idx="22">
                  <c:v>0.13378904298757069</c:v>
                </c:pt>
                <c:pt idx="23">
                  <c:v>0.12816088735295192</c:v>
                </c:pt>
                <c:pt idx="24">
                  <c:v>0.12306087927731356</c:v>
                </c:pt>
                <c:pt idx="25">
                  <c:v>0.11842828532385513</c:v>
                </c:pt>
                <c:pt idx="26">
                  <c:v>0.11421199223568106</c:v>
                </c:pt>
                <c:pt idx="27">
                  <c:v>0.1103683731049396</c:v>
                </c:pt>
                <c:pt idx="28">
                  <c:v>0.10685974700550367</c:v>
                </c:pt>
                <c:pt idx="29">
                  <c:v>0.10365324587308261</c:v>
                </c:pt>
                <c:pt idx="30">
                  <c:v>0.1007199653299774</c:v>
                </c:pt>
                <c:pt idx="31">
                  <c:v>9.8034316427800625E-2</c:v>
                </c:pt>
                <c:pt idx="32">
                  <c:v>9.5573521596797578E-2</c:v>
                </c:pt>
                <c:pt idx="33">
                  <c:v>9.3317215582289934E-2</c:v>
                </c:pt>
                <c:pt idx="34">
                  <c:v>9.1247123943657638E-2</c:v>
                </c:pt>
                <c:pt idx="35">
                  <c:v>8.9346799739859595E-2</c:v>
                </c:pt>
                <c:pt idx="36">
                  <c:v>8.760140457237002E-2</c:v>
                </c:pt>
                <c:pt idx="37">
                  <c:v>8.5997524011428794E-2</c:v>
                </c:pt>
                <c:pt idx="38">
                  <c:v>8.4523010130585455E-2</c:v>
                </c:pt>
                <c:pt idx="39">
                  <c:v>8.3166845777329607E-2</c:v>
                </c:pt>
                <c:pt idx="40">
                  <c:v>8.1919026558314012E-2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C0-4534-80B5-51E8FF482CC5}"/>
            </c:ext>
          </c:extLst>
        </c:ser>
        <c:ser>
          <c:idx val="1"/>
          <c:order val="1"/>
          <c:tx>
            <c:strRef>
              <c:f>'Low - Early adopters'!$Q$2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'Low - Early adopters'!$Q$3:$Q$43</c:f>
              <c:numCache>
                <c:formatCode>0%</c:formatCode>
                <c:ptCount val="41"/>
                <c:pt idx="0">
                  <c:v>6.7460892417002642E-3</c:v>
                </c:pt>
                <c:pt idx="1">
                  <c:v>1.0978799987004694E-2</c:v>
                </c:pt>
                <c:pt idx="2">
                  <c:v>1.8552354862578588E-2</c:v>
                </c:pt>
                <c:pt idx="3">
                  <c:v>3.2105918164010282E-2</c:v>
                </c:pt>
                <c:pt idx="4">
                  <c:v>5.6079519747906217E-2</c:v>
                </c:pt>
                <c:pt idx="5">
                  <c:v>9.7491842721191213E-2</c:v>
                </c:pt>
                <c:pt idx="6">
                  <c:v>0.16598660967674286</c:v>
                </c:pt>
                <c:pt idx="7">
                  <c:v>0.27001038811024164</c:v>
                </c:pt>
                <c:pt idx="8">
                  <c:v>0.40476955436916678</c:v>
                </c:pt>
                <c:pt idx="9">
                  <c:v>0.54145553157204696</c:v>
                </c:pt>
                <c:pt idx="10">
                  <c:v>0.64557161095085136</c:v>
                </c:pt>
                <c:pt idx="11">
                  <c:v>0.70845201952489534</c:v>
                </c:pt>
                <c:pt idx="12">
                  <c:v>0.74442104838307011</c:v>
                </c:pt>
                <c:pt idx="13">
                  <c:v>0.7684497530705352</c:v>
                </c:pt>
                <c:pt idx="14">
                  <c:v>0.78713898477303645</c:v>
                </c:pt>
                <c:pt idx="15">
                  <c:v>0.80254407763744828</c:v>
                </c:pt>
                <c:pt idx="16">
                  <c:v>0.81558344826737605</c:v>
                </c:pt>
                <c:pt idx="17">
                  <c:v>0.82682588199700058</c:v>
                </c:pt>
                <c:pt idx="18">
                  <c:v>0.83665301257489999</c:v>
                </c:pt>
                <c:pt idx="19">
                  <c:v>0.84533260782289421</c:v>
                </c:pt>
                <c:pt idx="20">
                  <c:v>0.85305975073271578</c:v>
                </c:pt>
                <c:pt idx="21">
                  <c:v>0.85998128604229007</c:v>
                </c:pt>
                <c:pt idx="22">
                  <c:v>0.86621095701242934</c:v>
                </c:pt>
                <c:pt idx="23">
                  <c:v>0.87183911264704805</c:v>
                </c:pt>
                <c:pt idx="24">
                  <c:v>0.87693912072268643</c:v>
                </c:pt>
                <c:pt idx="25">
                  <c:v>0.88157171467614481</c:v>
                </c:pt>
                <c:pt idx="26">
                  <c:v>0.88578800776431899</c:v>
                </c:pt>
                <c:pt idx="27">
                  <c:v>0.88963162689506048</c:v>
                </c:pt>
                <c:pt idx="28">
                  <c:v>0.8931402529944964</c:v>
                </c:pt>
                <c:pt idx="29">
                  <c:v>0.89634675412691744</c:v>
                </c:pt>
                <c:pt idx="30">
                  <c:v>0.8992800346700226</c:v>
                </c:pt>
                <c:pt idx="31">
                  <c:v>0.90196568357219942</c:v>
                </c:pt>
                <c:pt idx="32">
                  <c:v>0.90442647840320234</c:v>
                </c:pt>
                <c:pt idx="33">
                  <c:v>0.90668278441771011</c:v>
                </c:pt>
                <c:pt idx="34">
                  <c:v>0.90875287605634236</c:v>
                </c:pt>
                <c:pt idx="35">
                  <c:v>0.91065320026014041</c:v>
                </c:pt>
                <c:pt idx="36">
                  <c:v>0.91239859542763002</c:v>
                </c:pt>
                <c:pt idx="37">
                  <c:v>0.91400247598857121</c:v>
                </c:pt>
                <c:pt idx="38">
                  <c:v>0.91547698986941461</c:v>
                </c:pt>
                <c:pt idx="39">
                  <c:v>0.91683315422267042</c:v>
                </c:pt>
                <c:pt idx="40">
                  <c:v>0.91808097344168593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C0-4534-80B5-51E8FF482C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'Low - Early adopters'!$M$2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'Low - Early adopters'!$M$3:$M$43</c:f>
              <c:numCache>
                <c:formatCode>0</c:formatCode>
                <c:ptCount val="41"/>
                <c:pt idx="0">
                  <c:v>27</c:v>
                </c:pt>
                <c:pt idx="1">
                  <c:v>38.21263583351687</c:v>
                </c:pt>
                <c:pt idx="2">
                  <c:v>57.46283953195001</c:v>
                </c:pt>
                <c:pt idx="3">
                  <c:v>91.236780976700672</c:v>
                </c:pt>
                <c:pt idx="4">
                  <c:v>151.12057596825235</c:v>
                </c:pt>
                <c:pt idx="5">
                  <c:v>257.16234057823664</c:v>
                </c:pt>
                <c:pt idx="6">
                  <c:v>442.48340940585945</c:v>
                </c:pt>
                <c:pt idx="7">
                  <c:v>757.19217812113902</c:v>
                </c:pt>
                <c:pt idx="8">
                  <c:v>1262.5830888603855</c:v>
                </c:pt>
                <c:pt idx="9">
                  <c:v>1997.8991205069744</c:v>
                </c:pt>
                <c:pt idx="10">
                  <c:v>2927.455467757215</c:v>
                </c:pt>
                <c:pt idx="11">
                  <c:v>3940.3136917710885</c:v>
                </c:pt>
                <c:pt idx="12">
                  <c:v>4924.4766918387131</c:v>
                </c:pt>
                <c:pt idx="13">
                  <c:v>5821.387997571941</c:v>
                </c:pt>
                <c:pt idx="14">
                  <c:v>6618.1076396259905</c:v>
                </c:pt>
                <c:pt idx="15">
                  <c:v>7319.5546542177408</c:v>
                </c:pt>
                <c:pt idx="16">
                  <c:v>7934.6429731481076</c:v>
                </c:pt>
                <c:pt idx="17">
                  <c:v>8472.8963493788633</c:v>
                </c:pt>
                <c:pt idx="18">
                  <c:v>8943.5156344554762</c:v>
                </c:pt>
                <c:pt idx="19">
                  <c:v>9354.9931406339674</c:v>
                </c:pt>
                <c:pt idx="20">
                  <c:v>9714.9676270046111</c:v>
                </c:pt>
                <c:pt idx="21">
                  <c:v>10030.201953384845</c:v>
                </c:pt>
                <c:pt idx="22">
                  <c:v>10306.622399817406</c:v>
                </c:pt>
                <c:pt idx="23">
                  <c:v>10549.386865791223</c:v>
                </c:pt>
                <c:pt idx="24">
                  <c:v>10762.964067906409</c:v>
                </c:pt>
                <c:pt idx="25">
                  <c:v>10951.214028730134</c:v>
                </c:pt>
                <c:pt idx="26">
                  <c:v>11117.464749624751</c:v>
                </c:pt>
                <c:pt idx="27">
                  <c:v>11264.582586783621</c:v>
                </c:pt>
                <c:pt idx="28">
                  <c:v>11395.035352636067</c:v>
                </c:pt>
                <c:pt idx="29">
                  <c:v>11510.948013624253</c:v>
                </c:pt>
                <c:pt idx="30">
                  <c:v>11614.151317864849</c:v>
                </c:pt>
                <c:pt idx="31">
                  <c:v>11706.223919146427</c:v>
                </c:pt>
                <c:pt idx="32">
                  <c:v>11788.528660735123</c:v>
                </c:pt>
                <c:pt idx="33">
                  <c:v>11862.24370033404</c:v>
                </c:pt>
                <c:pt idx="34">
                  <c:v>11928.389130962423</c:v>
                </c:pt>
                <c:pt idx="35">
                  <c:v>11987.849702727108</c:v>
                </c:pt>
                <c:pt idx="36">
                  <c:v>12041.394190364445</c:v>
                </c:pt>
                <c:pt idx="37">
                  <c:v>12089.691888748441</c:v>
                </c:pt>
                <c:pt idx="38">
                  <c:v>12133.326657740463</c:v>
                </c:pt>
                <c:pt idx="39">
                  <c:v>12172.808881202373</c:v>
                </c:pt>
                <c:pt idx="40">
                  <c:v>12208.585653843016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E8-4B9E-936D-8238BA3F6B95}"/>
            </c:ext>
          </c:extLst>
        </c:ser>
        <c:ser>
          <c:idx val="0"/>
          <c:order val="1"/>
          <c:tx>
            <c:strRef>
              <c:f>'Low - Early adopters'!$L$2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'Low - Early adopters'!$L$3:$L$43</c:f>
              <c:numCache>
                <c:formatCode>0</c:formatCode>
                <c:ptCount val="41"/>
                <c:pt idx="0">
                  <c:v>13473</c:v>
                </c:pt>
                <c:pt idx="1">
                  <c:v>13461.787364166483</c:v>
                </c:pt>
                <c:pt idx="2">
                  <c:v>13442.537160468049</c:v>
                </c:pt>
                <c:pt idx="3">
                  <c:v>13408.7632190233</c:v>
                </c:pt>
                <c:pt idx="4">
                  <c:v>13348.879424031747</c:v>
                </c:pt>
                <c:pt idx="5">
                  <c:v>13242.837659421763</c:v>
                </c:pt>
                <c:pt idx="6">
                  <c:v>13057.516590594139</c:v>
                </c:pt>
                <c:pt idx="7">
                  <c:v>12742.807821878858</c:v>
                </c:pt>
                <c:pt idx="8">
                  <c:v>12237.416911139611</c:v>
                </c:pt>
                <c:pt idx="9">
                  <c:v>11502.100879493022</c:v>
                </c:pt>
                <c:pt idx="10">
                  <c:v>10572.54453224278</c:v>
                </c:pt>
                <c:pt idx="11">
                  <c:v>9559.6863082289074</c:v>
                </c:pt>
                <c:pt idx="12">
                  <c:v>8575.5233081612823</c:v>
                </c:pt>
                <c:pt idx="13">
                  <c:v>7678.6120024280544</c:v>
                </c:pt>
                <c:pt idx="14">
                  <c:v>6881.8923603740041</c:v>
                </c:pt>
                <c:pt idx="15">
                  <c:v>6180.4453457822538</c:v>
                </c:pt>
                <c:pt idx="16">
                  <c:v>5565.357026851887</c:v>
                </c:pt>
                <c:pt idx="17">
                  <c:v>5027.1036506211303</c:v>
                </c:pt>
                <c:pt idx="18">
                  <c:v>4556.4843655445184</c:v>
                </c:pt>
                <c:pt idx="19">
                  <c:v>4145.0068593660262</c:v>
                </c:pt>
                <c:pt idx="20">
                  <c:v>3785.0323729953834</c:v>
                </c:pt>
                <c:pt idx="21">
                  <c:v>3469.7980466151503</c:v>
                </c:pt>
                <c:pt idx="22">
                  <c:v>3193.3776001825886</c:v>
                </c:pt>
                <c:pt idx="23">
                  <c:v>2950.6131342087715</c:v>
                </c:pt>
                <c:pt idx="24">
                  <c:v>2737.035932093585</c:v>
                </c:pt>
                <c:pt idx="25">
                  <c:v>2548.785971269861</c:v>
                </c:pt>
                <c:pt idx="26">
                  <c:v>2382.5352503752429</c:v>
                </c:pt>
                <c:pt idx="27">
                  <c:v>2235.4174132163716</c:v>
                </c:pt>
                <c:pt idx="28">
                  <c:v>2104.9646473639264</c:v>
                </c:pt>
                <c:pt idx="29">
                  <c:v>1989.0519863757415</c:v>
                </c:pt>
                <c:pt idx="30">
                  <c:v>1885.8486821351444</c:v>
                </c:pt>
                <c:pt idx="31">
                  <c:v>1793.7760808535654</c:v>
                </c:pt>
                <c:pt idx="32">
                  <c:v>1711.4713392648703</c:v>
                </c:pt>
                <c:pt idx="33">
                  <c:v>1637.7562996659519</c:v>
                </c:pt>
                <c:pt idx="34">
                  <c:v>1571.6108690375702</c:v>
                </c:pt>
                <c:pt idx="35">
                  <c:v>1512.1502972728863</c:v>
                </c:pt>
                <c:pt idx="36">
                  <c:v>1458.6058096355493</c:v>
                </c:pt>
                <c:pt idx="37">
                  <c:v>1410.3081112515522</c:v>
                </c:pt>
                <c:pt idx="38">
                  <c:v>1366.673342259531</c:v>
                </c:pt>
                <c:pt idx="39">
                  <c:v>1327.1911187976211</c:v>
                </c:pt>
                <c:pt idx="40">
                  <c:v>1291.4143461569784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E8-4B9E-936D-8238BA3F6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'High - Early majority'!$P$2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'High - Early majority'!$P$3:$P$43</c:f>
              <c:numCache>
                <c:formatCode>0%</c:formatCode>
                <c:ptCount val="41"/>
                <c:pt idx="0">
                  <c:v>0.9726561604948385</c:v>
                </c:pt>
                <c:pt idx="1">
                  <c:v>0.94473591298578008</c:v>
                </c:pt>
                <c:pt idx="2">
                  <c:v>0.91524833716657361</c:v>
                </c:pt>
                <c:pt idx="3">
                  <c:v>0.88911232590065081</c:v>
                </c:pt>
                <c:pt idx="4">
                  <c:v>0.8672314256594269</c:v>
                </c:pt>
                <c:pt idx="5">
                  <c:v>0.84907299167164629</c:v>
                </c:pt>
                <c:pt idx="6">
                  <c:v>0.83388335542866954</c:v>
                </c:pt>
                <c:pt idx="7">
                  <c:v>0.82099856369204649</c:v>
                </c:pt>
                <c:pt idx="8">
                  <c:v>0.80987543588788413</c:v>
                </c:pt>
                <c:pt idx="9">
                  <c:v>0.8000570642195256</c:v>
                </c:pt>
                <c:pt idx="10">
                  <c:v>0.791128295508296</c:v>
                </c:pt>
                <c:pt idx="11">
                  <c:v>0.78267370067323494</c:v>
                </c:pt>
                <c:pt idx="12">
                  <c:v>0.77424180161348366</c:v>
                </c:pt>
                <c:pt idx="13">
                  <c:v>0.76531923898348797</c:v>
                </c:pt>
                <c:pt idx="14">
                  <c:v>0.7553187999150538</c:v>
                </c:pt>
                <c:pt idx="15">
                  <c:v>0.74358335505790663</c:v>
                </c:pt>
                <c:pt idx="16">
                  <c:v>0.72940524961334396</c:v>
                </c:pt>
                <c:pt idx="17">
                  <c:v>0.71206077542658164</c:v>
                </c:pt>
                <c:pt idx="18">
                  <c:v>0.69086327887859844</c:v>
                </c:pt>
                <c:pt idx="19">
                  <c:v>0.66524345708240185</c:v>
                </c:pt>
                <c:pt idx="20">
                  <c:v>0.63486558166089391</c:v>
                </c:pt>
                <c:pt idx="21">
                  <c:v>0.59977706610031611</c:v>
                </c:pt>
                <c:pt idx="22">
                  <c:v>0.56056225639867829</c:v>
                </c:pt>
                <c:pt idx="23">
                  <c:v>0.5184364964577558</c:v>
                </c:pt>
                <c:pt idx="24">
                  <c:v>0.47519852288206649</c:v>
                </c:pt>
                <c:pt idx="25">
                  <c:v>0.43299233272645771</c:v>
                </c:pt>
                <c:pt idx="26">
                  <c:v>0.39391982203580189</c:v>
                </c:pt>
                <c:pt idx="27">
                  <c:v>0.3596379697279265</c:v>
                </c:pt>
                <c:pt idx="28">
                  <c:v>0.33108952073301806</c:v>
                </c:pt>
                <c:pt idx="29">
                  <c:v>0.30843792795364983</c:v>
                </c:pt>
                <c:pt idx="30">
                  <c:v>0.29117724134958611</c:v>
                </c:pt>
                <c:pt idx="31">
                  <c:v>0.27834279039222048</c:v>
                </c:pt>
                <c:pt idx="32">
                  <c:v>0.26876441409874768</c:v>
                </c:pt>
                <c:pt idx="33">
                  <c:v>0.26132746976287313</c:v>
                </c:pt>
                <c:pt idx="34">
                  <c:v>0.25519047833787745</c:v>
                </c:pt>
                <c:pt idx="35">
                  <c:v>0.24987169341378562</c:v>
                </c:pt>
                <c:pt idx="36">
                  <c:v>0.24516171624329383</c:v>
                </c:pt>
                <c:pt idx="37">
                  <c:v>0.2409683716739956</c:v>
                </c:pt>
                <c:pt idx="38">
                  <c:v>0.23722988242106224</c:v>
                </c:pt>
                <c:pt idx="39">
                  <c:v>0.2338945034816777</c:v>
                </c:pt>
                <c:pt idx="40">
                  <c:v>0.23091742178500282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2B-4275-91B0-0F73320B3E45}"/>
            </c:ext>
          </c:extLst>
        </c:ser>
        <c:ser>
          <c:idx val="1"/>
          <c:order val="1"/>
          <c:tx>
            <c:strRef>
              <c:f>'High - Early majority'!$Q$2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'High - Early majority'!$Q$3:$Q$43</c:f>
              <c:numCache>
                <c:formatCode>0%</c:formatCode>
                <c:ptCount val="41"/>
                <c:pt idx="0">
                  <c:v>2.7343839505161546E-2</c:v>
                </c:pt>
                <c:pt idx="1">
                  <c:v>5.5264087014219941E-2</c:v>
                </c:pt>
                <c:pt idx="2">
                  <c:v>8.4751662833426361E-2</c:v>
                </c:pt>
                <c:pt idx="3">
                  <c:v>0.11088767409934919</c:v>
                </c:pt>
                <c:pt idx="4">
                  <c:v>0.13276857434057299</c:v>
                </c:pt>
                <c:pt idx="5">
                  <c:v>0.15092700832835379</c:v>
                </c:pt>
                <c:pt idx="6">
                  <c:v>0.16611664457133049</c:v>
                </c:pt>
                <c:pt idx="7">
                  <c:v>0.17900143630795348</c:v>
                </c:pt>
                <c:pt idx="8">
                  <c:v>0.19012456411211587</c:v>
                </c:pt>
                <c:pt idx="9">
                  <c:v>0.19994293578047448</c:v>
                </c:pt>
                <c:pt idx="10">
                  <c:v>0.20887170449170406</c:v>
                </c:pt>
                <c:pt idx="11">
                  <c:v>0.217326299326765</c:v>
                </c:pt>
                <c:pt idx="12">
                  <c:v>0.22575819838651628</c:v>
                </c:pt>
                <c:pt idx="13">
                  <c:v>0.23468076101651203</c:v>
                </c:pt>
                <c:pt idx="14">
                  <c:v>0.2446812000849462</c:v>
                </c:pt>
                <c:pt idx="15">
                  <c:v>0.25641664494209332</c:v>
                </c:pt>
                <c:pt idx="16">
                  <c:v>0.27059475038665609</c:v>
                </c:pt>
                <c:pt idx="17">
                  <c:v>0.28793922457341836</c:v>
                </c:pt>
                <c:pt idx="18">
                  <c:v>0.30913672112140161</c:v>
                </c:pt>
                <c:pt idx="19">
                  <c:v>0.3347565429175981</c:v>
                </c:pt>
                <c:pt idx="20">
                  <c:v>0.36513441833910615</c:v>
                </c:pt>
                <c:pt idx="21">
                  <c:v>0.40022293389968389</c:v>
                </c:pt>
                <c:pt idx="22">
                  <c:v>0.43943774360132165</c:v>
                </c:pt>
                <c:pt idx="23">
                  <c:v>0.4815635035422442</c:v>
                </c:pt>
                <c:pt idx="24">
                  <c:v>0.52480147711793357</c:v>
                </c:pt>
                <c:pt idx="25">
                  <c:v>0.56700766727354224</c:v>
                </c:pt>
                <c:pt idx="26">
                  <c:v>0.60608017796419811</c:v>
                </c:pt>
                <c:pt idx="27">
                  <c:v>0.6403620302720735</c:v>
                </c:pt>
                <c:pt idx="28">
                  <c:v>0.66891047926698188</c:v>
                </c:pt>
                <c:pt idx="29">
                  <c:v>0.69156207204635012</c:v>
                </c:pt>
                <c:pt idx="30">
                  <c:v>0.70882275865041378</c:v>
                </c:pt>
                <c:pt idx="31">
                  <c:v>0.72165720960777946</c:v>
                </c:pt>
                <c:pt idx="32">
                  <c:v>0.73123558590125237</c:v>
                </c:pt>
                <c:pt idx="33">
                  <c:v>0.73867253023712687</c:v>
                </c:pt>
                <c:pt idx="34">
                  <c:v>0.74480952166212255</c:v>
                </c:pt>
                <c:pt idx="35">
                  <c:v>0.75012830658621443</c:v>
                </c:pt>
                <c:pt idx="36">
                  <c:v>0.75483828375670625</c:v>
                </c:pt>
                <c:pt idx="37">
                  <c:v>0.75903162832600446</c:v>
                </c:pt>
                <c:pt idx="38">
                  <c:v>0.76277011757893776</c:v>
                </c:pt>
                <c:pt idx="39">
                  <c:v>0.76610549651832227</c:v>
                </c:pt>
                <c:pt idx="40">
                  <c:v>0.76908257821499715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2B-4275-91B0-0F73320B3E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'High - Early majority'!$M$2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'High - Early majority'!$M$3:$M$43</c:f>
              <c:numCache>
                <c:formatCode>0</c:formatCode>
                <c:ptCount val="41"/>
                <c:pt idx="0">
                  <c:v>340</c:v>
                </c:pt>
                <c:pt idx="1">
                  <c:v>1093.979225278556</c:v>
                </c:pt>
                <c:pt idx="2">
                  <c:v>2546.6394495278519</c:v>
                </c:pt>
                <c:pt idx="3">
                  <c:v>4622.3395151549121</c:v>
                </c:pt>
                <c:pt idx="4">
                  <c:v>7112.33840445844</c:v>
                </c:pt>
                <c:pt idx="5">
                  <c:v>9817.5442703102599</c:v>
                </c:pt>
                <c:pt idx="6">
                  <c:v>12589.55252077449</c:v>
                </c:pt>
                <c:pt idx="7">
                  <c:v>15328.351005636036</c:v>
                </c:pt>
                <c:pt idx="8">
                  <c:v>17971.182309811345</c:v>
                </c:pt>
                <c:pt idx="9">
                  <c:v>20482.431187929807</c:v>
                </c:pt>
                <c:pt idx="10">
                  <c:v>22846.308069511208</c:v>
                </c:pt>
                <c:pt idx="11">
                  <c:v>25062.137365974941</c:v>
                </c:pt>
                <c:pt idx="12">
                  <c:v>27141.720731900587</c:v>
                </c:pt>
                <c:pt idx="13">
                  <c:v>29108.226005816847</c:v>
                </c:pt>
                <c:pt idx="14">
                  <c:v>30996.039095040134</c:v>
                </c:pt>
                <c:pt idx="15">
                  <c:v>32850.997955935258</c:v>
                </c:pt>
                <c:pt idx="16">
                  <c:v>34730.468500673865</c:v>
                </c:pt>
                <c:pt idx="17">
                  <c:v>36702.830337058957</c:v>
                </c:pt>
                <c:pt idx="18">
                  <c:v>38846.02695913284</c:v>
                </c:pt>
                <c:pt idx="19">
                  <c:v>41244.789694646293</c:v>
                </c:pt>
                <c:pt idx="20">
                  <c:v>43985.958649881737</c:v>
                </c:pt>
                <c:pt idx="21">
                  <c:v>47151.16483174084</c:v>
                </c:pt>
                <c:pt idx="22">
                  <c:v>50806.343269701792</c:v>
                </c:pt>
                <c:pt idx="23">
                  <c:v>54988.506069643292</c:v>
                </c:pt>
                <c:pt idx="24">
                  <c:v>59692.031737837482</c:v>
                </c:pt>
                <c:pt idx="25">
                  <c:v>64858.770127974451</c:v>
                </c:pt>
                <c:pt idx="26">
                  <c:v>70376.963456966798</c:v>
                </c:pt>
                <c:pt idx="27">
                  <c:v>76091.880146432493</c:v>
                </c:pt>
                <c:pt idx="28">
                  <c:v>81826.571521400998</c:v>
                </c:pt>
                <c:pt idx="29">
                  <c:v>87407.008263348544</c:v>
                </c:pt>
                <c:pt idx="30">
                  <c:v>92684.75346064147</c:v>
                </c:pt>
                <c:pt idx="31">
                  <c:v>97552.398674879019</c:v>
                </c:pt>
                <c:pt idx="32">
                  <c:v>101950.03089260662</c:v>
                </c:pt>
                <c:pt idx="33">
                  <c:v>105863.03416696272</c:v>
                </c:pt>
                <c:pt idx="34">
                  <c:v>109312.51096229878</c:v>
                </c:pt>
                <c:pt idx="35">
                  <c:v>112340.90481334465</c:v>
                </c:pt>
                <c:pt idx="36">
                  <c:v>114997.56359194921</c:v>
                </c:pt>
                <c:pt idx="37">
                  <c:v>117329.4289051201</c:v>
                </c:pt>
                <c:pt idx="38">
                  <c:v>119377.96978942273</c:v>
                </c:pt>
                <c:pt idx="39">
                  <c:v>121179.23607424715</c:v>
                </c:pt>
                <c:pt idx="40">
                  <c:v>122764.508282674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51-4982-990B-BAC91CDADDF7}"/>
            </c:ext>
          </c:extLst>
        </c:ser>
        <c:ser>
          <c:idx val="0"/>
          <c:order val="1"/>
          <c:tx>
            <c:strRef>
              <c:f>'High - Early majority'!$L$2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'High - Early majority'!$L$3:$L$43</c:f>
              <c:numCache>
                <c:formatCode>0</c:formatCode>
                <c:ptCount val="41"/>
                <c:pt idx="0">
                  <c:v>169660</c:v>
                </c:pt>
                <c:pt idx="1">
                  <c:v>168906.02077472143</c:v>
                </c:pt>
                <c:pt idx="2">
                  <c:v>167453.36055047213</c:v>
                </c:pt>
                <c:pt idx="3">
                  <c:v>165377.66048484508</c:v>
                </c:pt>
                <c:pt idx="4">
                  <c:v>162887.66159554158</c:v>
                </c:pt>
                <c:pt idx="5">
                  <c:v>160182.45572968977</c:v>
                </c:pt>
                <c:pt idx="6">
                  <c:v>157410.44747922555</c:v>
                </c:pt>
                <c:pt idx="7">
                  <c:v>154671.64899436399</c:v>
                </c:pt>
                <c:pt idx="8">
                  <c:v>152028.81769018868</c:v>
                </c:pt>
                <c:pt idx="9">
                  <c:v>149517.56881207021</c:v>
                </c:pt>
                <c:pt idx="10">
                  <c:v>147153.69193048883</c:v>
                </c:pt>
                <c:pt idx="11">
                  <c:v>144937.86263402508</c:v>
                </c:pt>
                <c:pt idx="12">
                  <c:v>142858.27926809943</c:v>
                </c:pt>
                <c:pt idx="13">
                  <c:v>140891.77399418317</c:v>
                </c:pt>
                <c:pt idx="14">
                  <c:v>139003.96090495988</c:v>
                </c:pt>
                <c:pt idx="15">
                  <c:v>137149.00204406475</c:v>
                </c:pt>
                <c:pt idx="16">
                  <c:v>135269.53149932614</c:v>
                </c:pt>
                <c:pt idx="17">
                  <c:v>133297.16966294104</c:v>
                </c:pt>
                <c:pt idx="18">
                  <c:v>131153.97304086716</c:v>
                </c:pt>
                <c:pt idx="19">
                  <c:v>128755.21030535371</c:v>
                </c:pt>
                <c:pt idx="20">
                  <c:v>126014.04135011826</c:v>
                </c:pt>
                <c:pt idx="21">
                  <c:v>122848.83516825916</c:v>
                </c:pt>
                <c:pt idx="22">
                  <c:v>119193.6567302982</c:v>
                </c:pt>
                <c:pt idx="23">
                  <c:v>115011.49393035669</c:v>
                </c:pt>
                <c:pt idx="24">
                  <c:v>110307.96826216251</c:v>
                </c:pt>
                <c:pt idx="25">
                  <c:v>105141.22987202555</c:v>
                </c:pt>
                <c:pt idx="26">
                  <c:v>99623.036543033202</c:v>
                </c:pt>
                <c:pt idx="27">
                  <c:v>93908.119853567507</c:v>
                </c:pt>
                <c:pt idx="28">
                  <c:v>88173.428478599002</c:v>
                </c:pt>
                <c:pt idx="29">
                  <c:v>82592.991736651456</c:v>
                </c:pt>
                <c:pt idx="30">
                  <c:v>77315.246539358544</c:v>
                </c:pt>
                <c:pt idx="31">
                  <c:v>72447.601325120981</c:v>
                </c:pt>
                <c:pt idx="32">
                  <c:v>68049.969107393365</c:v>
                </c:pt>
                <c:pt idx="33">
                  <c:v>64136.965833037269</c:v>
                </c:pt>
                <c:pt idx="34">
                  <c:v>60687.48903770122</c:v>
                </c:pt>
                <c:pt idx="35">
                  <c:v>57659.095186655366</c:v>
                </c:pt>
                <c:pt idx="36">
                  <c:v>55002.436408050802</c:v>
                </c:pt>
                <c:pt idx="37">
                  <c:v>52670.571094879902</c:v>
                </c:pt>
                <c:pt idx="38">
                  <c:v>50622.030210577293</c:v>
                </c:pt>
                <c:pt idx="39">
                  <c:v>48820.763925752872</c:v>
                </c:pt>
                <c:pt idx="40">
                  <c:v>47235.491717326033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51-4982-990B-BAC91CDAD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'Medium - Early majority'!$P$2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'Medium - Early majority'!$P$3:$P$43</c:f>
              <c:numCache>
                <c:formatCode>0%</c:formatCode>
                <c:ptCount val="41"/>
                <c:pt idx="0">
                  <c:v>0.98305267515763795</c:v>
                </c:pt>
                <c:pt idx="1">
                  <c:v>0.96882573026466567</c:v>
                </c:pt>
                <c:pt idx="2">
                  <c:v>0.95054298569749351</c:v>
                </c:pt>
                <c:pt idx="3">
                  <c:v>0.93036388801211445</c:v>
                </c:pt>
                <c:pt idx="4">
                  <c:v>0.91009089625710449</c:v>
                </c:pt>
                <c:pt idx="5">
                  <c:v>0.89069268600473894</c:v>
                </c:pt>
                <c:pt idx="6">
                  <c:v>0.87245465665398247</c:v>
                </c:pt>
                <c:pt idx="7">
                  <c:v>0.855223250128192</c:v>
                </c:pt>
                <c:pt idx="8">
                  <c:v>0.83854583195798438</c:v>
                </c:pt>
                <c:pt idx="9">
                  <c:v>0.82169642078195437</c:v>
                </c:pt>
                <c:pt idx="10">
                  <c:v>0.80361798497774406</c:v>
                </c:pt>
                <c:pt idx="11">
                  <c:v>0.78281808241885642</c:v>
                </c:pt>
                <c:pt idx="12">
                  <c:v>0.75727996521582153</c:v>
                </c:pt>
                <c:pt idx="13">
                  <c:v>0.72452213796896892</c:v>
                </c:pt>
                <c:pt idx="14">
                  <c:v>0.68206458618992727</c:v>
                </c:pt>
                <c:pt idx="15">
                  <c:v>0.62863772332744505</c:v>
                </c:pt>
                <c:pt idx="16">
                  <c:v>0.5660735029279651</c:v>
                </c:pt>
                <c:pt idx="17">
                  <c:v>0.50047636492364267</c:v>
                </c:pt>
                <c:pt idx="18">
                  <c:v>0.44035795003886657</c:v>
                </c:pt>
                <c:pt idx="19">
                  <c:v>0.39211161266509348</c:v>
                </c:pt>
                <c:pt idx="20">
                  <c:v>0.35708700070152216</c:v>
                </c:pt>
                <c:pt idx="21">
                  <c:v>0.33266137833917198</c:v>
                </c:pt>
                <c:pt idx="22">
                  <c:v>0.3150942356833259</c:v>
                </c:pt>
                <c:pt idx="23">
                  <c:v>0.30146207987514673</c:v>
                </c:pt>
                <c:pt idx="24">
                  <c:v>0.29009335294433003</c:v>
                </c:pt>
                <c:pt idx="25">
                  <c:v>0.2802018374500479</c:v>
                </c:pt>
                <c:pt idx="26">
                  <c:v>0.27143175739328712</c:v>
                </c:pt>
                <c:pt idx="27">
                  <c:v>0.26359145043094162</c:v>
                </c:pt>
                <c:pt idx="28">
                  <c:v>0.25654949319478498</c:v>
                </c:pt>
                <c:pt idx="29">
                  <c:v>0.25020334379574072</c:v>
                </c:pt>
                <c:pt idx="30">
                  <c:v>0.2444693416907612</c:v>
                </c:pt>
                <c:pt idx="31">
                  <c:v>0.23927782348207946</c:v>
                </c:pt>
                <c:pt idx="32">
                  <c:v>0.23456988986701383</c:v>
                </c:pt>
                <c:pt idx="33">
                  <c:v>0.23029508925170764</c:v>
                </c:pt>
                <c:pt idx="34">
                  <c:v>0.2264097201072629</c:v>
                </c:pt>
                <c:pt idx="35">
                  <c:v>0.22287556622834773</c:v>
                </c:pt>
                <c:pt idx="36">
                  <c:v>0.21965893964720448</c:v>
                </c:pt>
                <c:pt idx="37">
                  <c:v>0.21672994513071175</c:v>
                </c:pt>
                <c:pt idx="38">
                  <c:v>0.21406190625454327</c:v>
                </c:pt>
                <c:pt idx="39">
                  <c:v>0.21163091069757678</c:v>
                </c:pt>
                <c:pt idx="40">
                  <c:v>0.20941544452956581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D1-4825-9D11-638EB1602BF6}"/>
            </c:ext>
          </c:extLst>
        </c:ser>
        <c:ser>
          <c:idx val="1"/>
          <c:order val="1"/>
          <c:tx>
            <c:strRef>
              <c:f>'Medium - Early majority'!$Q$2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'Medium - Early majority'!$Q$3:$Q$43</c:f>
              <c:numCache>
                <c:formatCode>0%</c:formatCode>
                <c:ptCount val="41"/>
                <c:pt idx="0">
                  <c:v>1.6947324842362055E-2</c:v>
                </c:pt>
                <c:pt idx="1">
                  <c:v>3.1174269735334343E-2</c:v>
                </c:pt>
                <c:pt idx="2">
                  <c:v>4.9457014302506472E-2</c:v>
                </c:pt>
                <c:pt idx="3">
                  <c:v>6.9636111987885455E-2</c:v>
                </c:pt>
                <c:pt idx="4">
                  <c:v>8.9909103742895582E-2</c:v>
                </c:pt>
                <c:pt idx="5">
                  <c:v>0.10930731399526096</c:v>
                </c:pt>
                <c:pt idx="6">
                  <c:v>0.12754534334601761</c:v>
                </c:pt>
                <c:pt idx="7">
                  <c:v>0.14477674987180805</c:v>
                </c:pt>
                <c:pt idx="8">
                  <c:v>0.16145416804201568</c:v>
                </c:pt>
                <c:pt idx="9">
                  <c:v>0.17830357921804552</c:v>
                </c:pt>
                <c:pt idx="10">
                  <c:v>0.19638201502225602</c:v>
                </c:pt>
                <c:pt idx="11">
                  <c:v>0.21718191758114366</c:v>
                </c:pt>
                <c:pt idx="12">
                  <c:v>0.24272003478417839</c:v>
                </c:pt>
                <c:pt idx="13">
                  <c:v>0.27547786203103114</c:v>
                </c:pt>
                <c:pt idx="14">
                  <c:v>0.31793541381007273</c:v>
                </c:pt>
                <c:pt idx="15">
                  <c:v>0.37136227667255495</c:v>
                </c:pt>
                <c:pt idx="16">
                  <c:v>0.4339264970720349</c:v>
                </c:pt>
                <c:pt idx="17">
                  <c:v>0.49952363507635728</c:v>
                </c:pt>
                <c:pt idx="18">
                  <c:v>0.55964204996113343</c:v>
                </c:pt>
                <c:pt idx="19">
                  <c:v>0.60788838733490658</c:v>
                </c:pt>
                <c:pt idx="20">
                  <c:v>0.64291299929847778</c:v>
                </c:pt>
                <c:pt idx="21">
                  <c:v>0.66733862166082802</c:v>
                </c:pt>
                <c:pt idx="22">
                  <c:v>0.68490576431667405</c:v>
                </c:pt>
                <c:pt idx="23">
                  <c:v>0.69853792012485327</c:v>
                </c:pt>
                <c:pt idx="24">
                  <c:v>0.70990664705566997</c:v>
                </c:pt>
                <c:pt idx="25">
                  <c:v>0.7197981625499521</c:v>
                </c:pt>
                <c:pt idx="26">
                  <c:v>0.72856824260671293</c:v>
                </c:pt>
                <c:pt idx="27">
                  <c:v>0.73640854956905832</c:v>
                </c:pt>
                <c:pt idx="28">
                  <c:v>0.74345050680521507</c:v>
                </c:pt>
                <c:pt idx="29">
                  <c:v>0.74979665620425928</c:v>
                </c:pt>
                <c:pt idx="30">
                  <c:v>0.75553065830923893</c:v>
                </c:pt>
                <c:pt idx="31">
                  <c:v>0.76072217651792051</c:v>
                </c:pt>
                <c:pt idx="32">
                  <c:v>0.76543011013298612</c:v>
                </c:pt>
                <c:pt idx="33">
                  <c:v>0.76970491074829228</c:v>
                </c:pt>
                <c:pt idx="34">
                  <c:v>0.7735902798927371</c:v>
                </c:pt>
                <c:pt idx="35">
                  <c:v>0.77712443377165219</c:v>
                </c:pt>
                <c:pt idx="36">
                  <c:v>0.78034106035279549</c:v>
                </c:pt>
                <c:pt idx="37">
                  <c:v>0.78327005486928825</c:v>
                </c:pt>
                <c:pt idx="38">
                  <c:v>0.78593809374545676</c:v>
                </c:pt>
                <c:pt idx="39">
                  <c:v>0.78836908930242322</c:v>
                </c:pt>
                <c:pt idx="40">
                  <c:v>0.79058455547043416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D1-4825-9D11-638EB1602B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'Medium - Early majority'!$M$2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'Medium - Early majority'!$M$3:$M$43</c:f>
              <c:numCache>
                <c:formatCode>0</c:formatCode>
                <c:ptCount val="41"/>
                <c:pt idx="0">
                  <c:v>204</c:v>
                </c:pt>
                <c:pt idx="1">
                  <c:v>447.94034142734876</c:v>
                </c:pt>
                <c:pt idx="2">
                  <c:v>885.03396887962936</c:v>
                </c:pt>
                <c:pt idx="3">
                  <c:v>1550.5670072757944</c:v>
                </c:pt>
                <c:pt idx="4">
                  <c:v>2438.9376337539579</c:v>
                </c:pt>
                <c:pt idx="5">
                  <c:v>3516.0241854373808</c:v>
                </c:pt>
                <c:pt idx="6">
                  <c:v>4737.3556801700588</c:v>
                </c:pt>
                <c:pt idx="7">
                  <c:v>6060.9187747498563</c:v>
                </c:pt>
                <c:pt idx="8">
                  <c:v>7453.9283286977861</c:v>
                </c:pt>
                <c:pt idx="9">
                  <c:v>8896.2318185518361</c:v>
                </c:pt>
                <c:pt idx="10">
                  <c:v>10382.749140422045</c:v>
                </c:pt>
                <c:pt idx="11">
                  <c:v>11926.463763117736</c:v>
                </c:pt>
                <c:pt idx="12">
                  <c:v>13562.638455943163</c:v>
                </c:pt>
                <c:pt idx="13">
                  <c:v>15353.807270670048</c:v>
                </c:pt>
                <c:pt idx="14">
                  <c:v>17392.99681570927</c:v>
                </c:pt>
                <c:pt idx="15">
                  <c:v>19798.823278576176</c:v>
                </c:pt>
                <c:pt idx="16">
                  <c:v>22691.643909300084</c:v>
                </c:pt>
                <c:pt idx="17">
                  <c:v>26142.661316027683</c:v>
                </c:pt>
                <c:pt idx="18">
                  <c:v>30112.061229909406</c:v>
                </c:pt>
                <c:pt idx="19">
                  <c:v>34427.489688489601</c:v>
                </c:pt>
                <c:pt idx="20">
                  <c:v>38839.829819636943</c:v>
                </c:pt>
                <c:pt idx="21">
                  <c:v>43117.797197046195</c:v>
                </c:pt>
                <c:pt idx="22">
                  <c:v>47109.915951023519</c:v>
                </c:pt>
                <c:pt idx="23">
                  <c:v>50749.991472507878</c:v>
                </c:pt>
                <c:pt idx="24">
                  <c:v>54030.131693344221</c:v>
                </c:pt>
                <c:pt idx="25">
                  <c:v>56970.987102357678</c:v>
                </c:pt>
                <c:pt idx="26">
                  <c:v>59602.735178795672</c:v>
                </c:pt>
                <c:pt idx="27">
                  <c:v>61956.531269529922</c:v>
                </c:pt>
                <c:pt idx="28">
                  <c:v>64061.67379537216</c:v>
                </c:pt>
                <c:pt idx="29">
                  <c:v>65944.918259173734</c:v>
                </c:pt>
                <c:pt idx="30">
                  <c:v>67630.412766959445</c:v>
                </c:pt>
                <c:pt idx="31">
                  <c:v>69139.807067852729</c:v>
                </c:pt>
                <c:pt idx="32">
                  <c:v>70492.423857768765</c:v>
                </c:pt>
                <c:pt idx="33">
                  <c:v>71705.455437896104</c:v>
                </c:pt>
                <c:pt idx="34">
                  <c:v>72794.166711244863</c:v>
                </c:pt>
                <c:pt idx="35">
                  <c:v>73772.093405295163</c:v>
                </c:pt>
                <c:pt idx="36">
                  <c:v>74651.229219601315</c:v>
                </c:pt>
                <c:pt idx="37">
                  <c:v>75442.198649422731</c:v>
                </c:pt>
                <c:pt idx="38">
                  <c:v>76154.414160981891</c:v>
                </c:pt>
                <c:pt idx="39">
                  <c:v>76796.217585150647</c:v>
                </c:pt>
                <c:pt idx="40">
                  <c:v>77375.006308942102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07-4920-BE2A-97D84520360C}"/>
            </c:ext>
          </c:extLst>
        </c:ser>
        <c:ser>
          <c:idx val="0"/>
          <c:order val="1"/>
          <c:tx>
            <c:strRef>
              <c:f>'Medium - Early majority'!$L$2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'Medium - Early majority'!$L$3:$L$43</c:f>
              <c:numCache>
                <c:formatCode>0</c:formatCode>
                <c:ptCount val="41"/>
                <c:pt idx="0">
                  <c:v>101796</c:v>
                </c:pt>
                <c:pt idx="1">
                  <c:v>101552.05965857265</c:v>
                </c:pt>
                <c:pt idx="2">
                  <c:v>101114.96603112036</c:v>
                </c:pt>
                <c:pt idx="3">
                  <c:v>100449.43299272419</c:v>
                </c:pt>
                <c:pt idx="4">
                  <c:v>99561.062366246028</c:v>
                </c:pt>
                <c:pt idx="5">
                  <c:v>98483.975814562611</c:v>
                </c:pt>
                <c:pt idx="6">
                  <c:v>97262.644319829924</c:v>
                </c:pt>
                <c:pt idx="7">
                  <c:v>95939.081225250135</c:v>
                </c:pt>
                <c:pt idx="8">
                  <c:v>94546.071671302198</c:v>
                </c:pt>
                <c:pt idx="9">
                  <c:v>93103.768181448162</c:v>
                </c:pt>
                <c:pt idx="10">
                  <c:v>91617.250859577951</c:v>
                </c:pt>
                <c:pt idx="11">
                  <c:v>90073.536236882268</c:v>
                </c:pt>
                <c:pt idx="12">
                  <c:v>88437.361544056839</c:v>
                </c:pt>
                <c:pt idx="13">
                  <c:v>86646.192729329967</c:v>
                </c:pt>
                <c:pt idx="14">
                  <c:v>84607.003184290748</c:v>
                </c:pt>
                <c:pt idx="15">
                  <c:v>82201.17672142385</c:v>
                </c:pt>
                <c:pt idx="16">
                  <c:v>79308.356090699948</c:v>
                </c:pt>
                <c:pt idx="17">
                  <c:v>75857.338683972353</c:v>
                </c:pt>
                <c:pt idx="18">
                  <c:v>71887.938770090623</c:v>
                </c:pt>
                <c:pt idx="19">
                  <c:v>67572.510311510428</c:v>
                </c:pt>
                <c:pt idx="20">
                  <c:v>63160.170180363086</c:v>
                </c:pt>
                <c:pt idx="21">
                  <c:v>58882.202802953834</c:v>
                </c:pt>
                <c:pt idx="22">
                  <c:v>54890.084048976511</c:v>
                </c:pt>
                <c:pt idx="23">
                  <c:v>51250.008527492151</c:v>
                </c:pt>
                <c:pt idx="24">
                  <c:v>47969.868306655808</c:v>
                </c:pt>
                <c:pt idx="25">
                  <c:v>45029.012897642351</c:v>
                </c:pt>
                <c:pt idx="26">
                  <c:v>42397.264821204357</c:v>
                </c:pt>
                <c:pt idx="27">
                  <c:v>40043.468730470115</c:v>
                </c:pt>
                <c:pt idx="28">
                  <c:v>37938.326204627861</c:v>
                </c:pt>
                <c:pt idx="29">
                  <c:v>36055.081740826296</c:v>
                </c:pt>
                <c:pt idx="30">
                  <c:v>34369.587233040576</c:v>
                </c:pt>
                <c:pt idx="31">
                  <c:v>32860.192932147307</c:v>
                </c:pt>
                <c:pt idx="32">
                  <c:v>31507.576142231275</c:v>
                </c:pt>
                <c:pt idx="33">
                  <c:v>30294.54456210394</c:v>
                </c:pt>
                <c:pt idx="34">
                  <c:v>29205.833288755181</c:v>
                </c:pt>
                <c:pt idx="35">
                  <c:v>28227.906594704884</c:v>
                </c:pt>
                <c:pt idx="36">
                  <c:v>27348.770780398743</c:v>
                </c:pt>
                <c:pt idx="37">
                  <c:v>26557.801350577327</c:v>
                </c:pt>
                <c:pt idx="38">
                  <c:v>25845.585839018175</c:v>
                </c:pt>
                <c:pt idx="39">
                  <c:v>25203.782414849415</c:v>
                </c:pt>
                <c:pt idx="40">
                  <c:v>24624.993691057964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07-4920-BE2A-97D8452036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'Low - Early majority'!$P$2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'Low - Early majority'!$P$3:$P$43</c:f>
              <c:numCache>
                <c:formatCode>0%</c:formatCode>
                <c:ptCount val="41"/>
                <c:pt idx="0">
                  <c:v>0.98994568082061252</c:v>
                </c:pt>
                <c:pt idx="1">
                  <c:v>0.98320607197706333</c:v>
                </c:pt>
                <c:pt idx="2">
                  <c:v>0.97236152018150002</c:v>
                </c:pt>
                <c:pt idx="3">
                  <c:v>0.95558521372128891</c:v>
                </c:pt>
                <c:pt idx="4">
                  <c:v>0.93052783028639663</c:v>
                </c:pt>
                <c:pt idx="5">
                  <c:v>0.89412560614847447</c:v>
                </c:pt>
                <c:pt idx="6">
                  <c:v>0.84258103800907336</c:v>
                </c:pt>
                <c:pt idx="7">
                  <c:v>0.77247914419372177</c:v>
                </c:pt>
                <c:pt idx="8">
                  <c:v>0.68465076985500783</c:v>
                </c:pt>
                <c:pt idx="9">
                  <c:v>0.58980940752599464</c:v>
                </c:pt>
                <c:pt idx="10">
                  <c:v>0.5067137244912101</c:v>
                </c:pt>
                <c:pt idx="11">
                  <c:v>0.44715792261426734</c:v>
                </c:pt>
                <c:pt idx="12">
                  <c:v>0.40728986974210107</c:v>
                </c:pt>
                <c:pt idx="13">
                  <c:v>0.37793458202627062</c:v>
                </c:pt>
                <c:pt idx="14">
                  <c:v>0.35410339951028891</c:v>
                </c:pt>
                <c:pt idx="15">
                  <c:v>0.33400963881231505</c:v>
                </c:pt>
                <c:pt idx="16">
                  <c:v>0.31674723420327333</c:v>
                </c:pt>
                <c:pt idx="17">
                  <c:v>0.30170670372102804</c:v>
                </c:pt>
                <c:pt idx="18">
                  <c:v>0.28845423312606455</c:v>
                </c:pt>
                <c:pt idx="19">
                  <c:v>0.2766717180667555</c:v>
                </c:pt>
                <c:pt idx="20">
                  <c:v>0.26611974411160944</c:v>
                </c:pt>
                <c:pt idx="21">
                  <c:v>0.25661388275927721</c:v>
                </c:pt>
                <c:pt idx="22">
                  <c:v>0.2480090674218185</c:v>
                </c:pt>
                <c:pt idx="23">
                  <c:v>0.24018902658663116</c:v>
                </c:pt>
                <c:pt idx="24">
                  <c:v>0.23305897207894249</c:v>
                </c:pt>
                <c:pt idx="25">
                  <c:v>0.22654043571486931</c:v>
                </c:pt>
                <c:pt idx="26">
                  <c:v>0.22056755599353497</c:v>
                </c:pt>
                <c:pt idx="27">
                  <c:v>0.21508436318578825</c:v>
                </c:pt>
                <c:pt idx="28">
                  <c:v>0.21004276417548515</c:v>
                </c:pt>
                <c:pt idx="29">
                  <c:v>0.20540102559667814</c:v>
                </c:pt>
                <c:pt idx="30">
                  <c:v>0.20112261691468011</c:v>
                </c:pt>
                <c:pt idx="31">
                  <c:v>0.19717531690092607</c:v>
                </c:pt>
                <c:pt idx="32">
                  <c:v>0.19353051514973516</c:v>
                </c:pt>
                <c:pt idx="33">
                  <c:v>0.19016265962184781</c:v>
                </c:pt>
                <c:pt idx="34">
                  <c:v>0.1870488146576221</c:v>
                </c:pt>
                <c:pt idx="35">
                  <c:v>0.18416830339482812</c:v>
                </c:pt>
                <c:pt idx="36">
                  <c:v>0.18150241530106145</c:v>
                </c:pt>
                <c:pt idx="37">
                  <c:v>0.17903416441854425</c:v>
                </c:pt>
                <c:pt idx="38">
                  <c:v>0.1767480874791017</c:v>
                </c:pt>
                <c:pt idx="39">
                  <c:v>0.17463007366252481</c:v>
                </c:pt>
                <c:pt idx="40">
                  <c:v>0.17266721970802842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94-4299-A85E-FDB155A7D41A}"/>
            </c:ext>
          </c:extLst>
        </c:ser>
        <c:ser>
          <c:idx val="1"/>
          <c:order val="1"/>
          <c:tx>
            <c:strRef>
              <c:f>'Low - Early majority'!$Q$2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'Low - Early majority'!$Q$3:$Q$43</c:f>
              <c:numCache>
                <c:formatCode>0%</c:formatCode>
                <c:ptCount val="41"/>
                <c:pt idx="0">
                  <c:v>1.0054319179387424E-2</c:v>
                </c:pt>
                <c:pt idx="1">
                  <c:v>1.6793928022936708E-2</c:v>
                </c:pt>
                <c:pt idx="2">
                  <c:v>2.7638479818500018E-2</c:v>
                </c:pt>
                <c:pt idx="3">
                  <c:v>4.441478627871117E-2</c:v>
                </c:pt>
                <c:pt idx="4">
                  <c:v>6.947216971360351E-2</c:v>
                </c:pt>
                <c:pt idx="5">
                  <c:v>0.10587439385152547</c:v>
                </c:pt>
                <c:pt idx="6">
                  <c:v>0.15741896199092656</c:v>
                </c:pt>
                <c:pt idx="7">
                  <c:v>0.22752085580627818</c:v>
                </c:pt>
                <c:pt idx="8">
                  <c:v>0.31534923014499222</c:v>
                </c:pt>
                <c:pt idx="9">
                  <c:v>0.41019059247400536</c:v>
                </c:pt>
                <c:pt idx="10">
                  <c:v>0.4932862755087899</c:v>
                </c:pt>
                <c:pt idx="11">
                  <c:v>0.55284207738573254</c:v>
                </c:pt>
                <c:pt idx="12">
                  <c:v>0.59271013025789898</c:v>
                </c:pt>
                <c:pt idx="13">
                  <c:v>0.62206541797372938</c:v>
                </c:pt>
                <c:pt idx="14">
                  <c:v>0.64589660048971109</c:v>
                </c:pt>
                <c:pt idx="15">
                  <c:v>0.66599036118768495</c:v>
                </c:pt>
                <c:pt idx="16">
                  <c:v>0.68325276579672678</c:v>
                </c:pt>
                <c:pt idx="17">
                  <c:v>0.69829329627897185</c:v>
                </c:pt>
                <c:pt idx="18">
                  <c:v>0.71154576687393545</c:v>
                </c:pt>
                <c:pt idx="19">
                  <c:v>0.7233282819332445</c:v>
                </c:pt>
                <c:pt idx="20">
                  <c:v>0.73388025588839056</c:v>
                </c:pt>
                <c:pt idx="21">
                  <c:v>0.74338611724072279</c:v>
                </c:pt>
                <c:pt idx="22">
                  <c:v>0.7519909325781815</c:v>
                </c:pt>
                <c:pt idx="23">
                  <c:v>0.75981097341336878</c:v>
                </c:pt>
                <c:pt idx="24">
                  <c:v>0.76694102792105756</c:v>
                </c:pt>
                <c:pt idx="25">
                  <c:v>0.77345956428513063</c:v>
                </c:pt>
                <c:pt idx="26">
                  <c:v>0.77943244400646505</c:v>
                </c:pt>
                <c:pt idx="27">
                  <c:v>0.78491563681421173</c:v>
                </c:pt>
                <c:pt idx="28">
                  <c:v>0.78995723582451471</c:v>
                </c:pt>
                <c:pt idx="29">
                  <c:v>0.79459897440332183</c:v>
                </c:pt>
                <c:pt idx="30">
                  <c:v>0.79887738308531975</c:v>
                </c:pt>
                <c:pt idx="31">
                  <c:v>0.80282468309907395</c:v>
                </c:pt>
                <c:pt idx="32">
                  <c:v>0.80646948485026482</c:v>
                </c:pt>
                <c:pt idx="33">
                  <c:v>0.80983734037815214</c:v>
                </c:pt>
                <c:pt idx="34">
                  <c:v>0.81295118534237787</c:v>
                </c:pt>
                <c:pt idx="35">
                  <c:v>0.81583169660517174</c:v>
                </c:pt>
                <c:pt idx="36">
                  <c:v>0.81849758469893863</c:v>
                </c:pt>
                <c:pt idx="37">
                  <c:v>0.82096583558145575</c:v>
                </c:pt>
                <c:pt idx="38">
                  <c:v>0.82325191252089835</c:v>
                </c:pt>
                <c:pt idx="39">
                  <c:v>0.82536992633747519</c:v>
                </c:pt>
                <c:pt idx="40">
                  <c:v>0.82733278029197166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94-4299-A85E-FDB155A7D4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'Low - Early majority'!$M$2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'Low - Early majority'!$M$3:$M$43</c:f>
              <c:numCache>
                <c:formatCode>0</c:formatCode>
                <c:ptCount val="41"/>
                <c:pt idx="0">
                  <c:v>136</c:v>
                </c:pt>
                <c:pt idx="1">
                  <c:v>218.15405562975172</c:v>
                </c:pt>
                <c:pt idx="2">
                  <c:v>356.7290131192434</c:v>
                </c:pt>
                <c:pt idx="3">
                  <c:v>585.13215530005709</c:v>
                </c:pt>
                <c:pt idx="4">
                  <c:v>950.3931520479025</c:v>
                </c:pt>
                <c:pt idx="5">
                  <c:v>1516.4503103194729</c:v>
                </c:pt>
                <c:pt idx="6">
                  <c:v>2368.9015810571118</c:v>
                </c:pt>
                <c:pt idx="7">
                  <c:v>3619.2397562059959</c:v>
                </c:pt>
                <c:pt idx="8">
                  <c:v>5397.0665219991342</c:v>
                </c:pt>
                <c:pt idx="9">
                  <c:v>7804.0686911781841</c:v>
                </c:pt>
                <c:pt idx="10">
                  <c:v>10817.402430736311</c:v>
                </c:pt>
                <c:pt idx="11">
                  <c:v>14226.31207631552</c:v>
                </c:pt>
                <c:pt idx="12">
                  <c:v>17731.354454202665</c:v>
                </c:pt>
                <c:pt idx="13">
                  <c:v>21117.294614702834</c:v>
                </c:pt>
                <c:pt idx="14">
                  <c:v>24294.767685829447</c:v>
                </c:pt>
                <c:pt idx="15">
                  <c:v>27238.697857950083</c:v>
                </c:pt>
                <c:pt idx="16">
                  <c:v>29945.994863371954</c:v>
                </c:pt>
                <c:pt idx="17">
                  <c:v>32423.273844992771</c:v>
                </c:pt>
                <c:pt idx="18">
                  <c:v>34682.374390289369</c:v>
                </c:pt>
                <c:pt idx="19">
                  <c:v>36737.785053860105</c:v>
                </c:pt>
                <c:pt idx="20">
                  <c:v>38605.06577150018</c:v>
                </c:pt>
                <c:pt idx="21">
                  <c:v>40299.884515836733</c:v>
                </c:pt>
                <c:pt idx="22">
                  <c:v>41837.440234316593</c:v>
                </c:pt>
                <c:pt idx="23">
                  <c:v>43232.131711466558</c:v>
                </c:pt>
                <c:pt idx="24">
                  <c:v>44497.383883562936</c:v>
                </c:pt>
                <c:pt idx="25">
                  <c:v>45645.574785823286</c:v>
                </c:pt>
                <c:pt idx="26">
                  <c:v>46688.026123658128</c:v>
                </c:pt>
                <c:pt idx="27">
                  <c:v>47635.033133975347</c:v>
                </c:pt>
                <c:pt idx="28">
                  <c:v>48495.917659384009</c:v>
                </c:pt>
                <c:pt idx="29">
                  <c:v>49279.093815886459</c:v>
                </c:pt>
                <c:pt idx="30">
                  <c:v>49992.139282417374</c:v>
                </c:pt>
                <c:pt idx="31">
                  <c:v>50641.867697525027</c:v>
                </c:pt>
                <c:pt idx="32">
                  <c:v>51234.399310506829</c:v>
                </c:pt>
                <c:pt idx="33">
                  <c:v>51775.228159403501</c:v>
                </c:pt>
                <c:pt idx="34">
                  <c:v>52269.28480735013</c:v>
                </c:pt>
                <c:pt idx="35">
                  <c:v>52720.994176739863</c:v>
                </c:pt>
                <c:pt idx="36">
                  <c:v>53134.328355601639</c:v>
                </c:pt>
                <c:pt idx="37">
                  <c:v>53512.854466190562</c:v>
                </c:pt>
                <c:pt idx="38">
                  <c:v>53859.777819192823</c:v>
                </c:pt>
                <c:pt idx="39">
                  <c:v>54177.980654027066</c:v>
                </c:pt>
                <c:pt idx="40">
                  <c:v>54470.056804565254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5C-4DA1-949F-00F8CEBE8739}"/>
            </c:ext>
          </c:extLst>
        </c:ser>
        <c:ser>
          <c:idx val="0"/>
          <c:order val="1"/>
          <c:tx>
            <c:strRef>
              <c:f>'Low - Early majority'!$L$2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'Low - Early majority'!$L$3:$L$43</c:f>
              <c:numCache>
                <c:formatCode>0</c:formatCode>
                <c:ptCount val="41"/>
                <c:pt idx="0">
                  <c:v>67864</c:v>
                </c:pt>
                <c:pt idx="1">
                  <c:v>67781.845944370245</c:v>
                </c:pt>
                <c:pt idx="2">
                  <c:v>67643.270986880758</c:v>
                </c:pt>
                <c:pt idx="3">
                  <c:v>67414.86784469994</c:v>
                </c:pt>
                <c:pt idx="4">
                  <c:v>67049.606847952091</c:v>
                </c:pt>
                <c:pt idx="5">
                  <c:v>66483.549689680527</c:v>
                </c:pt>
                <c:pt idx="6">
                  <c:v>65631.098418942885</c:v>
                </c:pt>
                <c:pt idx="7">
                  <c:v>64380.760243794</c:v>
                </c:pt>
                <c:pt idx="8">
                  <c:v>62602.933478000858</c:v>
                </c:pt>
                <c:pt idx="9">
                  <c:v>60195.931308821804</c:v>
                </c:pt>
                <c:pt idx="10">
                  <c:v>57182.597569263678</c:v>
                </c:pt>
                <c:pt idx="11">
                  <c:v>53773.687923684469</c:v>
                </c:pt>
                <c:pt idx="12">
                  <c:v>50268.645545797321</c:v>
                </c:pt>
                <c:pt idx="13">
                  <c:v>46882.705385297151</c:v>
                </c:pt>
                <c:pt idx="14">
                  <c:v>43705.232314170535</c:v>
                </c:pt>
                <c:pt idx="15">
                  <c:v>40761.302142049906</c:v>
                </c:pt>
                <c:pt idx="16">
                  <c:v>38054.005136628031</c:v>
                </c:pt>
                <c:pt idx="17">
                  <c:v>35576.726155007214</c:v>
                </c:pt>
                <c:pt idx="18">
                  <c:v>33317.625609710616</c:v>
                </c:pt>
                <c:pt idx="19">
                  <c:v>31262.21494613988</c:v>
                </c:pt>
                <c:pt idx="20">
                  <c:v>29394.934228499802</c:v>
                </c:pt>
                <c:pt idx="21">
                  <c:v>27700.115484163249</c:v>
                </c:pt>
                <c:pt idx="22">
                  <c:v>26162.559765683389</c:v>
                </c:pt>
                <c:pt idx="23">
                  <c:v>24767.868288533427</c:v>
                </c:pt>
                <c:pt idx="24">
                  <c:v>23502.61611643705</c:v>
                </c:pt>
                <c:pt idx="25">
                  <c:v>22354.425214176707</c:v>
                </c:pt>
                <c:pt idx="26">
                  <c:v>21311.973876341868</c:v>
                </c:pt>
                <c:pt idx="27">
                  <c:v>20364.966866024646</c:v>
                </c:pt>
                <c:pt idx="28">
                  <c:v>19504.082340615991</c:v>
                </c:pt>
                <c:pt idx="29">
                  <c:v>18720.906184113541</c:v>
                </c:pt>
                <c:pt idx="30">
                  <c:v>18007.860717582626</c:v>
                </c:pt>
                <c:pt idx="31">
                  <c:v>17358.132302474969</c:v>
                </c:pt>
                <c:pt idx="32">
                  <c:v>16765.600689493171</c:v>
                </c:pt>
                <c:pt idx="33">
                  <c:v>16224.771840596493</c:v>
                </c:pt>
                <c:pt idx="34">
                  <c:v>15730.715192649866</c:v>
                </c:pt>
                <c:pt idx="35">
                  <c:v>15279.005823260131</c:v>
                </c:pt>
                <c:pt idx="36">
                  <c:v>14865.671644398359</c:v>
                </c:pt>
                <c:pt idx="37">
                  <c:v>14487.145533809433</c:v>
                </c:pt>
                <c:pt idx="38">
                  <c:v>14140.222180807168</c:v>
                </c:pt>
                <c:pt idx="39">
                  <c:v>13822.019345972931</c:v>
                </c:pt>
                <c:pt idx="40">
                  <c:v>13529.943195434746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5C-4DA1-949F-00F8CEBE87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'High - Late majority'!$P$2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'High - Late majority'!$P$3:$P$43</c:f>
              <c:numCache>
                <c:formatCode>0%</c:formatCode>
                <c:ptCount val="41"/>
                <c:pt idx="0">
                  <c:v>0.98410373559301345</c:v>
                </c:pt>
                <c:pt idx="1">
                  <c:v>0.97176936249009016</c:v>
                </c:pt>
                <c:pt idx="2">
                  <c:v>0.95577562986141984</c:v>
                </c:pt>
                <c:pt idx="3">
                  <c:v>0.93776504014845363</c:v>
                </c:pt>
                <c:pt idx="4">
                  <c:v>0.91934039340709317</c:v>
                </c:pt>
                <c:pt idx="5">
                  <c:v>0.90156400247006785</c:v>
                </c:pt>
                <c:pt idx="6">
                  <c:v>0.88496256919210958</c:v>
                </c:pt>
                <c:pt idx="7">
                  <c:v>0.86970266411103558</c:v>
                </c:pt>
                <c:pt idx="8">
                  <c:v>0.85574489336113257</c:v>
                </c:pt>
                <c:pt idx="9">
                  <c:v>0.8429359502071867</c:v>
                </c:pt>
                <c:pt idx="10">
                  <c:v>0.83105099550718131</c:v>
                </c:pt>
                <c:pt idx="11">
                  <c:v>0.81980536577926588</c:v>
                </c:pt>
                <c:pt idx="12">
                  <c:v>0.80885074662932632</c:v>
                </c:pt>
                <c:pt idx="13">
                  <c:v>0.79776739109131678</c:v>
                </c:pt>
                <c:pt idx="14">
                  <c:v>0.78606106268663056</c:v>
                </c:pt>
                <c:pt idx="15">
                  <c:v>0.77316983078011292</c:v>
                </c:pt>
                <c:pt idx="16">
                  <c:v>0.75848223877588394</c:v>
                </c:pt>
                <c:pt idx="17">
                  <c:v>0.74136693505449081</c:v>
                </c:pt>
                <c:pt idx="18">
                  <c:v>0.72121575910360491</c:v>
                </c:pt>
                <c:pt idx="19">
                  <c:v>0.69750575923148006</c:v>
                </c:pt>
                <c:pt idx="20">
                  <c:v>0.66988662651888453</c:v>
                </c:pt>
                <c:pt idx="21">
                  <c:v>0.6382938977863809</c:v>
                </c:pt>
                <c:pt idx="22">
                  <c:v>0.60307189679505691</c:v>
                </c:pt>
                <c:pt idx="23">
                  <c:v>0.5650662398009757</c:v>
                </c:pt>
                <c:pt idx="24">
                  <c:v>0.52562711941505691</c:v>
                </c:pt>
                <c:pt idx="25">
                  <c:v>0.48647401638124932</c:v>
                </c:pt>
                <c:pt idx="26">
                  <c:v>0.44942355122390171</c:v>
                </c:pt>
                <c:pt idx="27">
                  <c:v>0.41605408154117657</c:v>
                </c:pt>
                <c:pt idx="28">
                  <c:v>0.38742163128799001</c:v>
                </c:pt>
                <c:pt idx="29">
                  <c:v>0.36391709535083377</c:v>
                </c:pt>
                <c:pt idx="30">
                  <c:v>0.34528710402434942</c:v>
                </c:pt>
                <c:pt idx="31">
                  <c:v>0.33078534390501746</c:v>
                </c:pt>
                <c:pt idx="32">
                  <c:v>0.31940435849404264</c:v>
                </c:pt>
                <c:pt idx="33">
                  <c:v>0.31013808505753276</c:v>
                </c:pt>
                <c:pt idx="34">
                  <c:v>0.30220762674924007</c:v>
                </c:pt>
                <c:pt idx="35">
                  <c:v>0.29515808480122102</c:v>
                </c:pt>
                <c:pt idx="36">
                  <c:v>0.28878557692330936</c:v>
                </c:pt>
                <c:pt idx="37">
                  <c:v>0.28299605287154311</c:v>
                </c:pt>
                <c:pt idx="38">
                  <c:v>0.27772514682738453</c:v>
                </c:pt>
                <c:pt idx="39">
                  <c:v>0.27291906768923602</c:v>
                </c:pt>
                <c:pt idx="40">
                  <c:v>0.26853144768570653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FF-4F54-887D-22B3E627A222}"/>
            </c:ext>
          </c:extLst>
        </c:ser>
        <c:ser>
          <c:idx val="1"/>
          <c:order val="1"/>
          <c:tx>
            <c:strRef>
              <c:f>'High - Late majority'!$Q$2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'High - Late majority'!$Q$3:$Q$43</c:f>
              <c:numCache>
                <c:formatCode>0%</c:formatCode>
                <c:ptCount val="41"/>
                <c:pt idx="0">
                  <c:v>1.5896264406986514E-2</c:v>
                </c:pt>
                <c:pt idx="1">
                  <c:v>2.823063750990994E-2</c:v>
                </c:pt>
                <c:pt idx="2">
                  <c:v>4.4224370138580084E-2</c:v>
                </c:pt>
                <c:pt idx="3">
                  <c:v>6.2234959851546451E-2</c:v>
                </c:pt>
                <c:pt idx="4">
                  <c:v>8.0659606592906774E-2</c:v>
                </c:pt>
                <c:pt idx="5">
                  <c:v>9.8435997529932165E-2</c:v>
                </c:pt>
                <c:pt idx="6">
                  <c:v>0.11503743080789038</c:v>
                </c:pt>
                <c:pt idx="7">
                  <c:v>0.13029733588896439</c:v>
                </c:pt>
                <c:pt idx="8">
                  <c:v>0.14425510663886751</c:v>
                </c:pt>
                <c:pt idx="9">
                  <c:v>0.15706404979281322</c:v>
                </c:pt>
                <c:pt idx="10">
                  <c:v>0.16894900449281874</c:v>
                </c:pt>
                <c:pt idx="11">
                  <c:v>0.18019463422073406</c:v>
                </c:pt>
                <c:pt idx="12">
                  <c:v>0.19114925337067359</c:v>
                </c:pt>
                <c:pt idx="13">
                  <c:v>0.2022326089086833</c:v>
                </c:pt>
                <c:pt idx="14">
                  <c:v>0.21393893731336949</c:v>
                </c:pt>
                <c:pt idx="15">
                  <c:v>0.22683016921988708</c:v>
                </c:pt>
                <c:pt idx="16">
                  <c:v>0.241517761224116</c:v>
                </c:pt>
                <c:pt idx="17">
                  <c:v>0.25863306494550919</c:v>
                </c:pt>
                <c:pt idx="18">
                  <c:v>0.27878424089639509</c:v>
                </c:pt>
                <c:pt idx="19">
                  <c:v>0.30249424076851994</c:v>
                </c:pt>
                <c:pt idx="20">
                  <c:v>0.33011337348111547</c:v>
                </c:pt>
                <c:pt idx="21">
                  <c:v>0.36170610221361915</c:v>
                </c:pt>
                <c:pt idx="22">
                  <c:v>0.39692810320494315</c:v>
                </c:pt>
                <c:pt idx="23">
                  <c:v>0.4349337601990243</c:v>
                </c:pt>
                <c:pt idx="24">
                  <c:v>0.47437288058494315</c:v>
                </c:pt>
                <c:pt idx="25">
                  <c:v>0.51352598361875068</c:v>
                </c:pt>
                <c:pt idx="26">
                  <c:v>0.55057644877609824</c:v>
                </c:pt>
                <c:pt idx="27">
                  <c:v>0.58394591845882338</c:v>
                </c:pt>
                <c:pt idx="28">
                  <c:v>0.61257836871200999</c:v>
                </c:pt>
                <c:pt idx="29">
                  <c:v>0.63608290464916617</c:v>
                </c:pt>
                <c:pt idx="30">
                  <c:v>0.65471289597565063</c:v>
                </c:pt>
                <c:pt idx="31">
                  <c:v>0.66921465609498254</c:v>
                </c:pt>
                <c:pt idx="32">
                  <c:v>0.68059564150595742</c:v>
                </c:pt>
                <c:pt idx="33">
                  <c:v>0.68986191494246729</c:v>
                </c:pt>
                <c:pt idx="34">
                  <c:v>0.69779237325075993</c:v>
                </c:pt>
                <c:pt idx="35">
                  <c:v>0.70484191519877903</c:v>
                </c:pt>
                <c:pt idx="36">
                  <c:v>0.71121442307669069</c:v>
                </c:pt>
                <c:pt idx="37">
                  <c:v>0.71700394712845672</c:v>
                </c:pt>
                <c:pt idx="38">
                  <c:v>0.72227485317261542</c:v>
                </c:pt>
                <c:pt idx="39">
                  <c:v>0.72708093231076387</c:v>
                </c:pt>
                <c:pt idx="40">
                  <c:v>0.73146855231429353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FF-4F54-887D-22B3E627A2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Ne</a:t>
            </a:r>
            <a:r>
              <a:rPr lang="it-IT" baseline="0"/>
              <a:t>w tech period</a:t>
            </a:r>
            <a:r>
              <a:rPr lang="it-IT"/>
              <a:t> demand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'Total market'!$U$2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market'!$U$3:$U$43</c:f>
              <c:numCache>
                <c:formatCode>0</c:formatCode>
                <c:ptCount val="41"/>
                <c:pt idx="0">
                  <c:v>2006.8829572922029</c:v>
                </c:pt>
                <c:pt idx="1">
                  <c:v>4000.9818202024162</c:v>
                </c:pt>
                <c:pt idx="2">
                  <c:v>5830.7867932955687</c:v>
                </c:pt>
                <c:pt idx="3">
                  <c:v>7358.3272655211786</c:v>
                </c:pt>
                <c:pt idx="4">
                  <c:v>8620.9283054743191</c:v>
                </c:pt>
                <c:pt idx="5">
                  <c:v>9673.4563773776372</c:v>
                </c:pt>
                <c:pt idx="6">
                  <c:v>10562.402757737915</c:v>
                </c:pt>
                <c:pt idx="7">
                  <c:v>11324.699737976172</c:v>
                </c:pt>
                <c:pt idx="8">
                  <c:v>11990.431192346727</c:v>
                </c:pt>
                <c:pt idx="9">
                  <c:v>12585.779754073053</c:v>
                </c:pt>
                <c:pt idx="10">
                  <c:v>13135.756286338006</c:v>
                </c:pt>
                <c:pt idx="11">
                  <c:v>13666.71937513599</c:v>
                </c:pt>
                <c:pt idx="12">
                  <c:v>14208.609811178036</c:v>
                </c:pt>
                <c:pt idx="13">
                  <c:v>14796.670732830902</c:v>
                </c:pt>
                <c:pt idx="14">
                  <c:v>15472.38431767582</c:v>
                </c:pt>
                <c:pt idx="15">
                  <c:v>16283.477178936755</c:v>
                </c:pt>
                <c:pt idx="16">
                  <c:v>17282.974349442375</c:v>
                </c:pt>
                <c:pt idx="17">
                  <c:v>18527.159459802027</c:v>
                </c:pt>
                <c:pt idx="18">
                  <c:v>20071.823373830121</c:v>
                </c:pt>
                <c:pt idx="19">
                  <c:v>21965.585734972326</c:v>
                </c:pt>
                <c:pt idx="20">
                  <c:v>24238.965350529539</c:v>
                </c:pt>
                <c:pt idx="21">
                  <c:v>26889.217869679229</c:v>
                </c:pt>
                <c:pt idx="22">
                  <c:v>29864.542639743344</c:v>
                </c:pt>
                <c:pt idx="23">
                  <c:v>33055.966999320735</c:v>
                </c:pt>
                <c:pt idx="24">
                  <c:v>36306.360313904952</c:v>
                </c:pt>
                <c:pt idx="25">
                  <c:v>39438.704225947149</c:v>
                </c:pt>
                <c:pt idx="26">
                  <c:v>42293.337547339514</c:v>
                </c:pt>
                <c:pt idx="27">
                  <c:v>44758.007202284425</c:v>
                </c:pt>
                <c:pt idx="28">
                  <c:v>46780.711716624959</c:v>
                </c:pt>
                <c:pt idx="29">
                  <c:v>48366.133583212802</c:v>
                </c:pt>
                <c:pt idx="30">
                  <c:v>49562.527734716299</c:v>
                </c:pt>
                <c:pt idx="31">
                  <c:v>50445.341005503469</c:v>
                </c:pt>
                <c:pt idx="32">
                  <c:v>51100.320753473708</c:v>
                </c:pt>
                <c:pt idx="33">
                  <c:v>51606.864116550874</c:v>
                </c:pt>
                <c:pt idx="34">
                  <c:v>52024.13076159147</c:v>
                </c:pt>
                <c:pt idx="35">
                  <c:v>52385.743237596311</c:v>
                </c:pt>
                <c:pt idx="36">
                  <c:v>52706.211427946851</c:v>
                </c:pt>
                <c:pt idx="37">
                  <c:v>52991.871527668365</c:v>
                </c:pt>
                <c:pt idx="38">
                  <c:v>53246.964891112402</c:v>
                </c:pt>
                <c:pt idx="39">
                  <c:v>53475.050354028383</c:v>
                </c:pt>
                <c:pt idx="40">
                  <c:v>53679.210286546026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66-4B02-A2EE-ADE5FE2E899F}"/>
            </c:ext>
          </c:extLst>
        </c:ser>
        <c:ser>
          <c:idx val="1"/>
          <c:order val="1"/>
          <c:tx>
            <c:strRef>
              <c:f>'Total market'!$V$2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market'!$V$3:$V$43</c:f>
              <c:numCache>
                <c:formatCode>0</c:formatCode>
                <c:ptCount val="41"/>
                <c:pt idx="0">
                  <c:v>721.98142019803072</c:v>
                </c:pt>
                <c:pt idx="1">
                  <c:v>1255.7783598032781</c:v>
                </c:pt>
                <c:pt idx="2">
                  <c:v>1938.8732315990324</c:v>
                </c:pt>
                <c:pt idx="3">
                  <c:v>2703.3899855563527</c:v>
                </c:pt>
                <c:pt idx="4">
                  <c:v>3489.4114383891774</c:v>
                </c:pt>
                <c:pt idx="5">
                  <c:v>4261.457718226281</c:v>
                </c:pt>
                <c:pt idx="6">
                  <c:v>5006.3425031597499</c:v>
                </c:pt>
                <c:pt idx="7">
                  <c:v>5727.1874605044659</c:v>
                </c:pt>
                <c:pt idx="8">
                  <c:v>6439.9296027523724</c:v>
                </c:pt>
                <c:pt idx="9">
                  <c:v>7173.377096876271</c:v>
                </c:pt>
                <c:pt idx="10">
                  <c:v>7972.4171174028806</c:v>
                </c:pt>
                <c:pt idx="11">
                  <c:v>8903.4716159080417</c:v>
                </c:pt>
                <c:pt idx="12">
                  <c:v>10059.98300804037</c:v>
                </c:pt>
                <c:pt idx="13">
                  <c:v>11562.137069371569</c:v>
                </c:pt>
                <c:pt idx="14">
                  <c:v>13537.746123966259</c:v>
                </c:pt>
                <c:pt idx="15">
                  <c:v>16063.879214485143</c:v>
                </c:pt>
                <c:pt idx="16">
                  <c:v>19066.28166845279</c:v>
                </c:pt>
                <c:pt idx="17">
                  <c:v>22251.504701748483</c:v>
                </c:pt>
                <c:pt idx="18">
                  <c:v>25201.259313284419</c:v>
                </c:pt>
                <c:pt idx="19">
                  <c:v>27599.940185863612</c:v>
                </c:pt>
                <c:pt idx="20">
                  <c:v>29374.236211543797</c:v>
                </c:pt>
                <c:pt idx="21">
                  <c:v>30641.367774843675</c:v>
                </c:pt>
                <c:pt idx="22">
                  <c:v>31575.293791883807</c:v>
                </c:pt>
                <c:pt idx="23">
                  <c:v>32314.388842747845</c:v>
                </c:pt>
                <c:pt idx="24">
                  <c:v>32938.876201764491</c:v>
                </c:pt>
                <c:pt idx="25">
                  <c:v>33487.05475007389</c:v>
                </c:pt>
                <c:pt idx="26">
                  <c:v>33976.619001744322</c:v>
                </c:pt>
                <c:pt idx="27">
                  <c:v>34417.338815899042</c:v>
                </c:pt>
                <c:pt idx="28">
                  <c:v>34816.033264759077</c:v>
                </c:pt>
                <c:pt idx="29">
                  <c:v>35178.071535078845</c:v>
                </c:pt>
                <c:pt idx="30">
                  <c:v>35507.85208848583</c:v>
                </c:pt>
                <c:pt idx="31">
                  <c:v>35809.04078787347</c:v>
                </c:pt>
                <c:pt idx="32">
                  <c:v>36084.732527131811</c:v>
                </c:pt>
                <c:pt idx="33">
                  <c:v>36337.569821309364</c:v>
                </c:pt>
                <c:pt idx="34">
                  <c:v>36569.831614754847</c:v>
                </c:pt>
                <c:pt idx="35">
                  <c:v>36783.500724667028</c:v>
                </c:pt>
                <c:pt idx="36">
                  <c:v>36980.315730617032</c:v>
                </c:pt>
                <c:pt idx="37">
                  <c:v>37161.811399040263</c:v>
                </c:pt>
                <c:pt idx="38">
                  <c:v>37329.350559898048</c:v>
                </c:pt>
                <c:pt idx="39">
                  <c:v>37484.149541593462</c:v>
                </c:pt>
                <c:pt idx="40">
                  <c:v>37627.298700835818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66-4B02-A2EE-ADE5FE2E899F}"/>
            </c:ext>
          </c:extLst>
        </c:ser>
        <c:ser>
          <c:idx val="2"/>
          <c:order val="2"/>
          <c:tx>
            <c:strRef>
              <c:f>'Total market'!$W$2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market'!$W$3:$W$43</c:f>
              <c:numCache>
                <c:formatCode>0</c:formatCode>
                <c:ptCount val="41"/>
                <c:pt idx="0">
                  <c:v>230.76332531656024</c:v>
                </c:pt>
                <c:pt idx="1">
                  <c:v>351.54989847692144</c:v>
                </c:pt>
                <c:pt idx="2">
                  <c:v>543.11695507997138</c:v>
                </c:pt>
                <c:pt idx="3">
                  <c:v>842.13905539486632</c:v>
                </c:pt>
                <c:pt idx="4">
                  <c:v>1302.2041110634725</c:v>
                </c:pt>
                <c:pt idx="5">
                  <c:v>2002.422568622419</c:v>
                </c:pt>
                <c:pt idx="6">
                  <c:v>3054.3541946853406</c:v>
                </c:pt>
                <c:pt idx="7">
                  <c:v>4585.5262152371151</c:v>
                </c:pt>
                <c:pt idx="8">
                  <c:v>6646.8972406141784</c:v>
                </c:pt>
                <c:pt idx="9">
                  <c:v>9010.4199535963253</c:v>
                </c:pt>
                <c:pt idx="10">
                  <c:v>11182.414083628659</c:v>
                </c:pt>
                <c:pt idx="11">
                  <c:v>12824.733690106843</c:v>
                </c:pt>
                <c:pt idx="12">
                  <c:v>13988.907422707547</c:v>
                </c:pt>
                <c:pt idx="13">
                  <c:v>14886.079413230886</c:v>
                </c:pt>
                <c:pt idx="14">
                  <c:v>15638.18529451219</c:v>
                </c:pt>
                <c:pt idx="15">
                  <c:v>16289.371099259188</c:v>
                </c:pt>
                <c:pt idx="16">
                  <c:v>16861.908442457148</c:v>
                </c:pt>
                <c:pt idx="17">
                  <c:v>17370.873349973564</c:v>
                </c:pt>
                <c:pt idx="18">
                  <c:v>17827.175795103602</c:v>
                </c:pt>
                <c:pt idx="19">
                  <c:v>18239.020548026492</c:v>
                </c:pt>
                <c:pt idx="20">
                  <c:v>18612.778860818409</c:v>
                </c:pt>
                <c:pt idx="21">
                  <c:v>18953.528026202439</c:v>
                </c:pt>
                <c:pt idx="22">
                  <c:v>19265.398360852327</c:v>
                </c:pt>
                <c:pt idx="23">
                  <c:v>19551.805461978136</c:v>
                </c:pt>
                <c:pt idx="24">
                  <c:v>19815.611740421075</c:v>
                </c:pt>
                <c:pt idx="25">
                  <c:v>20059.242665444799</c:v>
                </c:pt>
                <c:pt idx="26">
                  <c:v>20284.772869301309</c:v>
                </c:pt>
                <c:pt idx="27">
                  <c:v>20493.991454587318</c:v>
                </c:pt>
                <c:pt idx="28">
                  <c:v>20688.45248622249</c:v>
                </c:pt>
                <c:pt idx="29">
                  <c:v>20869.514641568196</c:v>
                </c:pt>
                <c:pt idx="30">
                  <c:v>21038.372749458147</c:v>
                </c:pt>
                <c:pt idx="31">
                  <c:v>21196.083151570128</c:v>
                </c:pt>
                <c:pt idx="32">
                  <c:v>21343.584289790222</c:v>
                </c:pt>
                <c:pt idx="33">
                  <c:v>21481.713559801516</c:v>
                </c:pt>
                <c:pt idx="34">
                  <c:v>21611.221214795329</c:v>
                </c:pt>
                <c:pt idx="35">
                  <c:v>21732.781918114342</c:v>
                </c:pt>
                <c:pt idx="36">
                  <c:v>21847.00440739232</c:v>
                </c:pt>
                <c:pt idx="37">
                  <c:v>21954.439630875968</c:v>
                </c:pt>
                <c:pt idx="38">
                  <c:v>22055.587639452064</c:v>
                </c:pt>
                <c:pt idx="39">
                  <c:v>22150.903458840476</c:v>
                </c:pt>
                <c:pt idx="40">
                  <c:v>22240.802120802407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66-4B02-A2EE-ADE5FE2E899F}"/>
            </c:ext>
          </c:extLst>
        </c:ser>
        <c:ser>
          <c:idx val="3"/>
          <c:order val="3"/>
          <c:tx>
            <c:strRef>
              <c:f>'Total market'!$X$2</c:f>
              <c:strCache>
                <c:ptCount val="1"/>
                <c:pt idx="0">
                  <c:v>Total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market'!$X$3:$X$43</c:f>
              <c:numCache>
                <c:formatCode>0</c:formatCode>
                <c:ptCount val="41"/>
                <c:pt idx="0">
                  <c:v>2959.6277028067943</c:v>
                </c:pt>
                <c:pt idx="1">
                  <c:v>5608.3100784826156</c:v>
                </c:pt>
                <c:pt idx="2">
                  <c:v>8312.7769799745729</c:v>
                </c:pt>
                <c:pt idx="3">
                  <c:v>10903.856306472397</c:v>
                </c:pt>
                <c:pt idx="4">
                  <c:v>13412.543854926969</c:v>
                </c:pt>
                <c:pt idx="5">
                  <c:v>15937.336664226339</c:v>
                </c:pt>
                <c:pt idx="6">
                  <c:v>18623.099455583004</c:v>
                </c:pt>
                <c:pt idx="7">
                  <c:v>21637.413413717753</c:v>
                </c:pt>
                <c:pt idx="8">
                  <c:v>25077.258035713276</c:v>
                </c:pt>
                <c:pt idx="9">
                  <c:v>28769.57680454565</c:v>
                </c:pt>
                <c:pt idx="10">
                  <c:v>32290.587487369543</c:v>
                </c:pt>
                <c:pt idx="11">
                  <c:v>35394.924681150871</c:v>
                </c:pt>
                <c:pt idx="12">
                  <c:v>38257.500241925954</c:v>
                </c:pt>
                <c:pt idx="13">
                  <c:v>41244.887215433359</c:v>
                </c:pt>
                <c:pt idx="14">
                  <c:v>44648.315736154269</c:v>
                </c:pt>
                <c:pt idx="15">
                  <c:v>48636.727492681086</c:v>
                </c:pt>
                <c:pt idx="16">
                  <c:v>53211.164460352316</c:v>
                </c:pt>
                <c:pt idx="17">
                  <c:v>58149.537511524075</c:v>
                </c:pt>
                <c:pt idx="18">
                  <c:v>63100.258482218138</c:v>
                </c:pt>
                <c:pt idx="19">
                  <c:v>67804.54646886242</c:v>
                </c:pt>
                <c:pt idx="20">
                  <c:v>72225.980422891749</c:v>
                </c:pt>
                <c:pt idx="21">
                  <c:v>76484.113670725346</c:v>
                </c:pt>
                <c:pt idx="22">
                  <c:v>80705.234792479474</c:v>
                </c:pt>
                <c:pt idx="23">
                  <c:v>84922.16130404672</c:v>
                </c:pt>
                <c:pt idx="24">
                  <c:v>89060.84825609051</c:v>
                </c:pt>
                <c:pt idx="25">
                  <c:v>92985.001641465846</c:v>
                </c:pt>
                <c:pt idx="26">
                  <c:v>96554.729418385148</c:v>
                </c:pt>
                <c:pt idx="27">
                  <c:v>99669.337472770785</c:v>
                </c:pt>
                <c:pt idx="28">
                  <c:v>102285.19746760653</c:v>
                </c:pt>
                <c:pt idx="29">
                  <c:v>104413.71975985984</c:v>
                </c:pt>
                <c:pt idx="30">
                  <c:v>106108.75257266028</c:v>
                </c:pt>
                <c:pt idx="31">
                  <c:v>107450.46494494706</c:v>
                </c:pt>
                <c:pt idx="32">
                  <c:v>108528.63757039575</c:v>
                </c:pt>
                <c:pt idx="33">
                  <c:v>109426.14749766176</c:v>
                </c:pt>
                <c:pt idx="34">
                  <c:v>110205.18359114164</c:v>
                </c:pt>
                <c:pt idx="35">
                  <c:v>110902.02588037768</c:v>
                </c:pt>
                <c:pt idx="36">
                  <c:v>111533.5315659562</c:v>
                </c:pt>
                <c:pt idx="37">
                  <c:v>112108.1225575846</c:v>
                </c:pt>
                <c:pt idx="38">
                  <c:v>112631.90309046251</c:v>
                </c:pt>
                <c:pt idx="39">
                  <c:v>113110.10335446232</c:v>
                </c:pt>
                <c:pt idx="40">
                  <c:v>113547.31110818425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66-4B02-A2EE-ADE5FE2E8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6562639"/>
        <c:axId val="1777157199"/>
      </c:lineChart>
      <c:catAx>
        <c:axId val="1946562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77157199"/>
        <c:crosses val="autoZero"/>
        <c:auto val="1"/>
        <c:lblAlgn val="ctr"/>
        <c:lblOffset val="100"/>
        <c:noMultiLvlLbl val="0"/>
      </c:catAx>
      <c:valAx>
        <c:axId val="1777157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65626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'High - Late majority'!$M$2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'High - Late majority'!$M$3:$M$43</c:f>
              <c:numCache>
                <c:formatCode>0</c:formatCode>
                <c:ptCount val="41"/>
                <c:pt idx="0">
                  <c:v>170</c:v>
                </c:pt>
                <c:pt idx="1">
                  <c:v>347.17737118907803</c:v>
                </c:pt>
                <c:pt idx="2">
                  <c:v>655.04139376206808</c:v>
                </c:pt>
                <c:pt idx="3">
                  <c:v>1120.6459039646538</c:v>
                </c:pt>
                <c:pt idx="4">
                  <c:v>1746.044756477173</c:v>
                </c:pt>
                <c:pt idx="5">
                  <c:v>2512.5480270651583</c:v>
                </c:pt>
                <c:pt idx="6">
                  <c:v>3390.7247915120197</c:v>
                </c:pt>
                <c:pt idx="7">
                  <c:v>4348.8433155858183</c:v>
                </c:pt>
                <c:pt idx="8">
                  <c:v>5357.8078508322415</c:v>
                </c:pt>
                <c:pt idx="9">
                  <c:v>6393.3892828529661</c:v>
                </c:pt>
                <c:pt idx="10">
                  <c:v>7436.947525283389</c:v>
                </c:pt>
                <c:pt idx="11">
                  <c:v>8475.5052037743189</c:v>
                </c:pt>
                <c:pt idx="12">
                  <c:v>9501.6610095225296</c:v>
                </c:pt>
                <c:pt idx="13">
                  <c:v>10513.564838570239</c:v>
                </c:pt>
                <c:pt idx="14">
                  <c:v>11514.995876370416</c:v>
                </c:pt>
                <c:pt idx="15">
                  <c:v>12515.467945660313</c:v>
                </c:pt>
                <c:pt idx="16">
                  <c:v>13530.232411364826</c:v>
                </c:pt>
                <c:pt idx="17">
                  <c:v>14580.049005267581</c:v>
                </c:pt>
                <c:pt idx="18">
                  <c:v>15690.613232532685</c:v>
                </c:pt>
                <c:pt idx="19">
                  <c:v>16891.520319081817</c:v>
                </c:pt>
                <c:pt idx="20">
                  <c:v>18214.593841018173</c:v>
                </c:pt>
                <c:pt idx="21">
                  <c:v>19691.350276749668</c:v>
                </c:pt>
                <c:pt idx="22">
                  <c:v>21349.400538460861</c:v>
                </c:pt>
                <c:pt idx="23">
                  <c:v>23207.823773554752</c:v>
                </c:pt>
                <c:pt idx="24">
                  <c:v>25272.055650059097</c:v>
                </c:pt>
                <c:pt idx="25">
                  <c:v>27529.50153000826</c:v>
                </c:pt>
                <c:pt idx="26">
                  <c:v>29947.53259164609</c:v>
                </c:pt>
                <c:pt idx="27">
                  <c:v>32475.252424794424</c:v>
                </c:pt>
                <c:pt idx="28">
                  <c:v>35049.275021425259</c:v>
                </c:pt>
                <c:pt idx="29">
                  <c:v>37602.257969289596</c:v>
                </c:pt>
                <c:pt idx="30">
                  <c:v>40071.97630817302</c:v>
                </c:pt>
                <c:pt idx="31">
                  <c:v>42408.769285636612</c:v>
                </c:pt>
                <c:pt idx="32">
                  <c:v>44579.940758002151</c:v>
                </c:pt>
                <c:pt idx="33">
                  <c:v>46570.544073502788</c:v>
                </c:pt>
                <c:pt idx="34">
                  <c:v>48380.70187799383</c:v>
                </c:pt>
                <c:pt idx="35">
                  <c:v>50020.449355241944</c:v>
                </c:pt>
                <c:pt idx="36">
                  <c:v>51504.116370740085</c:v>
                </c:pt>
                <c:pt idx="37">
                  <c:v>52846.482809356879</c:v>
                </c:pt>
                <c:pt idx="38">
                  <c:v>54061.310713841172</c:v>
                </c:pt>
                <c:pt idx="39">
                  <c:v>55161.118484715844</c:v>
                </c:pt>
                <c:pt idx="40">
                  <c:v>56157.232598970702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A2-4DB8-93E5-2BE93A2D2D6B}"/>
            </c:ext>
          </c:extLst>
        </c:ser>
        <c:ser>
          <c:idx val="0"/>
          <c:order val="1"/>
          <c:tx>
            <c:strRef>
              <c:f>'High - Late majority'!$L$2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'High - Late majority'!$L$3:$L$43</c:f>
              <c:numCache>
                <c:formatCode>0</c:formatCode>
                <c:ptCount val="41"/>
                <c:pt idx="0">
                  <c:v>84830</c:v>
                </c:pt>
                <c:pt idx="1">
                  <c:v>84652.822628810914</c:v>
                </c:pt>
                <c:pt idx="2">
                  <c:v>84344.958606237924</c:v>
                </c:pt>
                <c:pt idx="3">
                  <c:v>83879.354096035328</c:v>
                </c:pt>
                <c:pt idx="4">
                  <c:v>83253.955243522811</c:v>
                </c:pt>
                <c:pt idx="5">
                  <c:v>82487.451972934825</c:v>
                </c:pt>
                <c:pt idx="6">
                  <c:v>81609.275208487961</c:v>
                </c:pt>
                <c:pt idx="7">
                  <c:v>80651.156684414163</c:v>
                </c:pt>
                <c:pt idx="8">
                  <c:v>79642.192149167735</c:v>
                </c:pt>
                <c:pt idx="9">
                  <c:v>78606.610717147021</c:v>
                </c:pt>
                <c:pt idx="10">
                  <c:v>77563.052474716591</c:v>
                </c:pt>
                <c:pt idx="11">
                  <c:v>76524.49479622567</c:v>
                </c:pt>
                <c:pt idx="12">
                  <c:v>75498.338990477467</c:v>
                </c:pt>
                <c:pt idx="13">
                  <c:v>74486.435161429748</c:v>
                </c:pt>
                <c:pt idx="14">
                  <c:v>73485.004123629566</c:v>
                </c:pt>
                <c:pt idx="15">
                  <c:v>72484.532054339667</c:v>
                </c:pt>
                <c:pt idx="16">
                  <c:v>71469.76758863515</c:v>
                </c:pt>
                <c:pt idx="17">
                  <c:v>70419.950994732397</c:v>
                </c:pt>
                <c:pt idx="18">
                  <c:v>69309.386767467295</c:v>
                </c:pt>
                <c:pt idx="19">
                  <c:v>68108.479680918157</c:v>
                </c:pt>
                <c:pt idx="20">
                  <c:v>66785.406158981801</c:v>
                </c:pt>
                <c:pt idx="21">
                  <c:v>65308.649723250302</c:v>
                </c:pt>
                <c:pt idx="22">
                  <c:v>63650.59946153911</c:v>
                </c:pt>
                <c:pt idx="23">
                  <c:v>61792.176226445212</c:v>
                </c:pt>
                <c:pt idx="24">
                  <c:v>59727.944349940874</c:v>
                </c:pt>
                <c:pt idx="25">
                  <c:v>57470.498469991711</c:v>
                </c:pt>
                <c:pt idx="26">
                  <c:v>55052.467408353885</c:v>
                </c:pt>
                <c:pt idx="27">
                  <c:v>52524.747575205547</c:v>
                </c:pt>
                <c:pt idx="28">
                  <c:v>49950.724978574712</c:v>
                </c:pt>
                <c:pt idx="29">
                  <c:v>47397.742030710375</c:v>
                </c:pt>
                <c:pt idx="30">
                  <c:v>44928.023691826944</c:v>
                </c:pt>
                <c:pt idx="31">
                  <c:v>42591.230714363352</c:v>
                </c:pt>
                <c:pt idx="32">
                  <c:v>40420.05924199782</c:v>
                </c:pt>
                <c:pt idx="33">
                  <c:v>38429.455926497183</c:v>
                </c:pt>
                <c:pt idx="34">
                  <c:v>36619.298122006148</c:v>
                </c:pt>
                <c:pt idx="35">
                  <c:v>34979.550644758034</c:v>
                </c:pt>
                <c:pt idx="36">
                  <c:v>33495.883629259901</c:v>
                </c:pt>
                <c:pt idx="37">
                  <c:v>32153.517190643106</c:v>
                </c:pt>
                <c:pt idx="38">
                  <c:v>30938.689286158813</c:v>
                </c:pt>
                <c:pt idx="39">
                  <c:v>29838.881515284142</c:v>
                </c:pt>
                <c:pt idx="40">
                  <c:v>28842.767401029276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A2-4DB8-93E5-2BE93A2D2D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'Medium - Late majority'!$P$2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'Medium - Late majority'!$P$3:$P$43</c:f>
              <c:numCache>
                <c:formatCode>0%</c:formatCode>
                <c:ptCount val="41"/>
                <c:pt idx="0">
                  <c:v>0.98493983904602955</c:v>
                </c:pt>
                <c:pt idx="1">
                  <c:v>0.97497885284594732</c:v>
                </c:pt>
                <c:pt idx="2">
                  <c:v>0.9622466004379473</c:v>
                </c:pt>
                <c:pt idx="3">
                  <c:v>0.94761895240067817</c:v>
                </c:pt>
                <c:pt idx="4">
                  <c:v>0.9320358556463576</c:v>
                </c:pt>
                <c:pt idx="5">
                  <c:v>0.91620280372098661</c:v>
                </c:pt>
                <c:pt idx="6">
                  <c:v>0.9005029863412094</c:v>
                </c:pt>
                <c:pt idx="7">
                  <c:v>0.88501553647163034</c:v>
                </c:pt>
                <c:pt idx="8">
                  <c:v>0.8695433715621953</c:v>
                </c:pt>
                <c:pt idx="9">
                  <c:v>0.8536046555036173</c:v>
                </c:pt>
                <c:pt idx="10">
                  <c:v>0.83637541108566316</c:v>
                </c:pt>
                <c:pt idx="11">
                  <c:v>0.81659296904269629</c:v>
                </c:pt>
                <c:pt idx="12">
                  <c:v>0.79246242938240008</c:v>
                </c:pt>
                <c:pt idx="13">
                  <c:v>0.76167592080681645</c:v>
                </c:pt>
                <c:pt idx="14">
                  <c:v>0.72177609544935029</c:v>
                </c:pt>
                <c:pt idx="15">
                  <c:v>0.6712043801348716</c:v>
                </c:pt>
                <c:pt idx="16">
                  <c:v>0.61110441895229262</c:v>
                </c:pt>
                <c:pt idx="17">
                  <c:v>0.54675124034120304</c:v>
                </c:pt>
                <c:pt idx="18">
                  <c:v>0.48628673653508891</c:v>
                </c:pt>
                <c:pt idx="19">
                  <c:v>0.43647884753766913</c:v>
                </c:pt>
                <c:pt idx="20">
                  <c:v>0.39937155921301098</c:v>
                </c:pt>
                <c:pt idx="21">
                  <c:v>0.37283534450610517</c:v>
                </c:pt>
                <c:pt idx="22">
                  <c:v>0.35331660359089251</c:v>
                </c:pt>
                <c:pt idx="23">
                  <c:v>0.33790957097151542</c:v>
                </c:pt>
                <c:pt idx="24">
                  <c:v>0.32491164325749017</c:v>
                </c:pt>
                <c:pt idx="25">
                  <c:v>0.31350489443924034</c:v>
                </c:pt>
                <c:pt idx="26">
                  <c:v>0.30331012219474074</c:v>
                </c:pt>
                <c:pt idx="27">
                  <c:v>0.2941187813721981</c:v>
                </c:pt>
                <c:pt idx="28">
                  <c:v>0.28578693742896777</c:v>
                </c:pt>
                <c:pt idx="29">
                  <c:v>0.27820269629071226</c:v>
                </c:pt>
                <c:pt idx="30">
                  <c:v>0.27127547649103184</c:v>
                </c:pt>
                <c:pt idx="31">
                  <c:v>0.26493058480469173</c:v>
                </c:pt>
                <c:pt idx="32">
                  <c:v>0.25910555006589275</c:v>
                </c:pt>
                <c:pt idx="33">
                  <c:v>0.25374745749008215</c:v>
                </c:pt>
                <c:pt idx="34">
                  <c:v>0.24881097094201016</c:v>
                </c:pt>
                <c:pt idx="35">
                  <c:v>0.24425684504429548</c:v>
                </c:pt>
                <c:pt idx="36">
                  <c:v>0.24005079160589582</c:v>
                </c:pt>
                <c:pt idx="37">
                  <c:v>0.23616260578898873</c:v>
                </c:pt>
                <c:pt idx="38">
                  <c:v>0.23256548497778667</c:v>
                </c:pt>
                <c:pt idx="39">
                  <c:v>0.22923549217595524</c:v>
                </c:pt>
                <c:pt idx="40">
                  <c:v>0.2261511288840537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A2-40D4-B99C-A9D9922A5F76}"/>
            </c:ext>
          </c:extLst>
        </c:ser>
        <c:ser>
          <c:idx val="1"/>
          <c:order val="1"/>
          <c:tx>
            <c:strRef>
              <c:f>'Medium - Late majority'!$Q$2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'Medium - Late majority'!$Q$3:$Q$43</c:f>
              <c:numCache>
                <c:formatCode>0%</c:formatCode>
                <c:ptCount val="41"/>
                <c:pt idx="0">
                  <c:v>1.506016095397048E-2</c:v>
                </c:pt>
                <c:pt idx="1">
                  <c:v>2.5021147154052636E-2</c:v>
                </c:pt>
                <c:pt idx="2">
                  <c:v>3.7753399562052758E-2</c:v>
                </c:pt>
                <c:pt idx="3">
                  <c:v>5.2381047599321814E-2</c:v>
                </c:pt>
                <c:pt idx="4">
                  <c:v>6.796414435364237E-2</c:v>
                </c:pt>
                <c:pt idx="5">
                  <c:v>8.3797196279013386E-2</c:v>
                </c:pt>
                <c:pt idx="6">
                  <c:v>9.9497013658790559E-2</c:v>
                </c:pt>
                <c:pt idx="7">
                  <c:v>0.11498446352836965</c:v>
                </c:pt>
                <c:pt idx="8">
                  <c:v>0.13045662843780476</c:v>
                </c:pt>
                <c:pt idx="9">
                  <c:v>0.14639534449638281</c:v>
                </c:pt>
                <c:pt idx="10">
                  <c:v>0.16362458891433687</c:v>
                </c:pt>
                <c:pt idx="11">
                  <c:v>0.18340703095730362</c:v>
                </c:pt>
                <c:pt idx="12">
                  <c:v>0.20753757061759989</c:v>
                </c:pt>
                <c:pt idx="13">
                  <c:v>0.23832407919318363</c:v>
                </c:pt>
                <c:pt idx="14">
                  <c:v>0.27822390455064977</c:v>
                </c:pt>
                <c:pt idx="15">
                  <c:v>0.32879561986512834</c:v>
                </c:pt>
                <c:pt idx="16">
                  <c:v>0.38889558104770733</c:v>
                </c:pt>
                <c:pt idx="17">
                  <c:v>0.45324875965879702</c:v>
                </c:pt>
                <c:pt idx="18">
                  <c:v>0.51371326346491109</c:v>
                </c:pt>
                <c:pt idx="19">
                  <c:v>0.56352115246233092</c:v>
                </c:pt>
                <c:pt idx="20">
                  <c:v>0.60062844078698907</c:v>
                </c:pt>
                <c:pt idx="21">
                  <c:v>0.62716465549389488</c:v>
                </c:pt>
                <c:pt idx="22">
                  <c:v>0.64668339640910755</c:v>
                </c:pt>
                <c:pt idx="23">
                  <c:v>0.66209042902848447</c:v>
                </c:pt>
                <c:pt idx="24">
                  <c:v>0.67508835674250989</c:v>
                </c:pt>
                <c:pt idx="25">
                  <c:v>0.68649510556075966</c:v>
                </c:pt>
                <c:pt idx="26">
                  <c:v>0.69668987780525915</c:v>
                </c:pt>
                <c:pt idx="27">
                  <c:v>0.70588121862780195</c:v>
                </c:pt>
                <c:pt idx="28">
                  <c:v>0.71421306257103223</c:v>
                </c:pt>
                <c:pt idx="29">
                  <c:v>0.72179730370928774</c:v>
                </c:pt>
                <c:pt idx="30">
                  <c:v>0.7287245235089681</c:v>
                </c:pt>
                <c:pt idx="31">
                  <c:v>0.73506941519530833</c:v>
                </c:pt>
                <c:pt idx="32">
                  <c:v>0.74089444993410725</c:v>
                </c:pt>
                <c:pt idx="33">
                  <c:v>0.74625254250991779</c:v>
                </c:pt>
                <c:pt idx="34">
                  <c:v>0.75118902905798979</c:v>
                </c:pt>
                <c:pt idx="35">
                  <c:v>0.75574315495570454</c:v>
                </c:pt>
                <c:pt idx="36">
                  <c:v>0.75994920839410418</c:v>
                </c:pt>
                <c:pt idx="37">
                  <c:v>0.76383739421101127</c:v>
                </c:pt>
                <c:pt idx="38">
                  <c:v>0.76743451502221338</c:v>
                </c:pt>
                <c:pt idx="39">
                  <c:v>0.77076450782404471</c:v>
                </c:pt>
                <c:pt idx="40">
                  <c:v>0.77384887111594636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A2-40D4-B99C-A9D9922A5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'Medium - Late majority'!$M$2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'Medium - Late majority'!$M$3:$M$43</c:f>
              <c:numCache>
                <c:formatCode>0</c:formatCode>
                <c:ptCount val="41"/>
                <c:pt idx="0">
                  <c:v>340</c:v>
                </c:pt>
                <c:pt idx="1">
                  <c:v>639.73069389362263</c:v>
                </c:pt>
                <c:pt idx="2">
                  <c:v>1127.6023774034916</c:v>
                </c:pt>
                <c:pt idx="3">
                  <c:v>1841.816576403131</c:v>
                </c:pt>
                <c:pt idx="4">
                  <c:v>2795.3163809931439</c:v>
                </c:pt>
                <c:pt idx="5">
                  <c:v>3977.7257824751619</c:v>
                </c:pt>
                <c:pt idx="6">
                  <c:v>5363.8784564443722</c:v>
                </c:pt>
                <c:pt idx="7">
                  <c:v>6923.2113282936252</c:v>
                </c:pt>
                <c:pt idx="8">
                  <c:v>8627.4712369500685</c:v>
                </c:pt>
                <c:pt idx="9">
                  <c:v>10456.742242609429</c:v>
                </c:pt>
                <c:pt idx="10">
                  <c:v>12404.855196049142</c:v>
                </c:pt>
                <c:pt idx="11">
                  <c:v>14485.384060166538</c:v>
                </c:pt>
                <c:pt idx="12">
                  <c:v>16739.048572514173</c:v>
                </c:pt>
                <c:pt idx="13">
                  <c:v>19242.264260898679</c:v>
                </c:pt>
                <c:pt idx="14">
                  <c:v>22114.096203160923</c:v>
                </c:pt>
                <c:pt idx="15">
                  <c:v>25513.93182517161</c:v>
                </c:pt>
                <c:pt idx="16">
                  <c:v>29615.410504678141</c:v>
                </c:pt>
                <c:pt idx="17">
                  <c:v>34542.483671591472</c:v>
                </c:pt>
                <c:pt idx="18">
                  <c:v>40281.307410096015</c:v>
                </c:pt>
                <c:pt idx="19">
                  <c:v>46633.050306252757</c:v>
                </c:pt>
                <c:pt idx="20">
                  <c:v>53270.398963919128</c:v>
                </c:pt>
                <c:pt idx="21">
                  <c:v>59863.317819851451</c:v>
                </c:pt>
                <c:pt idx="22">
                  <c:v>66175.1987577564</c:v>
                </c:pt>
                <c:pt idx="23">
                  <c:v>72082.930873048303</c:v>
                </c:pt>
                <c:pt idx="24">
                  <c:v>77546.710551390497</c:v>
                </c:pt>
                <c:pt idx="25">
                  <c:v>82571.182414193376</c:v>
                </c:pt>
                <c:pt idx="26">
                  <c:v>87179.135460896694</c:v>
                </c:pt>
                <c:pt idx="27">
                  <c:v>91398.98486930634</c:v>
                </c:pt>
                <c:pt idx="28">
                  <c:v>95260.095879458037</c:v>
                </c:pt>
                <c:pt idx="29">
                  <c:v>98791.172721736395</c:v>
                </c:pt>
                <c:pt idx="30">
                  <c:v>102019.61252443012</c:v>
                </c:pt>
                <c:pt idx="31">
                  <c:v>104971.19264816288</c:v>
                </c:pt>
                <c:pt idx="32">
                  <c:v>107669.92471939321</c:v>
                </c:pt>
                <c:pt idx="33">
                  <c:v>110138.01250826288</c:v>
                </c:pt>
                <c:pt idx="34">
                  <c:v>112395.87667025001</c:v>
                </c:pt>
                <c:pt idx="35">
                  <c:v>114462.22153664712</c:v>
                </c:pt>
                <c:pt idx="36">
                  <c:v>116354.12703543316</c:v>
                </c:pt>
                <c:pt idx="37">
                  <c:v>118087.15421829438</c:v>
                </c:pt>
                <c:pt idx="38">
                  <c:v>119675.45659596735</c:v>
                </c:pt>
                <c:pt idx="39">
                  <c:v>121131.89207527155</c:v>
                </c:pt>
                <c:pt idx="40">
                  <c:v>122468.13209967173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6A-4D12-91B6-B7FC1F8043EF}"/>
            </c:ext>
          </c:extLst>
        </c:ser>
        <c:ser>
          <c:idx val="0"/>
          <c:order val="1"/>
          <c:tx>
            <c:strRef>
              <c:f>'Medium - Late majority'!$L$2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'Medium - Late majority'!$L$3:$L$43</c:f>
              <c:numCache>
                <c:formatCode>0</c:formatCode>
                <c:ptCount val="41"/>
                <c:pt idx="0">
                  <c:v>169660</c:v>
                </c:pt>
                <c:pt idx="1">
                  <c:v>169360.26930610638</c:v>
                </c:pt>
                <c:pt idx="2">
                  <c:v>168872.3976225965</c:v>
                </c:pt>
                <c:pt idx="3">
                  <c:v>168158.18342359687</c:v>
                </c:pt>
                <c:pt idx="4">
                  <c:v>167204.68361900686</c:v>
                </c:pt>
                <c:pt idx="5">
                  <c:v>166022.27421752486</c:v>
                </c:pt>
                <c:pt idx="6">
                  <c:v>164636.12154355564</c:v>
                </c:pt>
                <c:pt idx="7">
                  <c:v>163076.78867170637</c:v>
                </c:pt>
                <c:pt idx="8">
                  <c:v>161372.52876304992</c:v>
                </c:pt>
                <c:pt idx="9">
                  <c:v>159543.25775739056</c:v>
                </c:pt>
                <c:pt idx="10">
                  <c:v>157595.14480395085</c:v>
                </c:pt>
                <c:pt idx="11">
                  <c:v>155514.61593983346</c:v>
                </c:pt>
                <c:pt idx="12">
                  <c:v>153260.95142748582</c:v>
                </c:pt>
                <c:pt idx="13">
                  <c:v>150757.73573910131</c:v>
                </c:pt>
                <c:pt idx="14">
                  <c:v>147885.90379683906</c:v>
                </c:pt>
                <c:pt idx="15">
                  <c:v>144486.06817482837</c:v>
                </c:pt>
                <c:pt idx="16">
                  <c:v>140384.58949532185</c:v>
                </c:pt>
                <c:pt idx="17">
                  <c:v>135457.51632840853</c:v>
                </c:pt>
                <c:pt idx="18">
                  <c:v>129718.69258990399</c:v>
                </c:pt>
                <c:pt idx="19">
                  <c:v>123366.94969374724</c:v>
                </c:pt>
                <c:pt idx="20">
                  <c:v>116729.60103608087</c:v>
                </c:pt>
                <c:pt idx="21">
                  <c:v>110136.68218014856</c:v>
                </c:pt>
                <c:pt idx="22">
                  <c:v>103824.80124224361</c:v>
                </c:pt>
                <c:pt idx="23">
                  <c:v>97917.069126951712</c:v>
                </c:pt>
                <c:pt idx="24">
                  <c:v>92453.289448609517</c:v>
                </c:pt>
                <c:pt idx="25">
                  <c:v>87428.817585806624</c:v>
                </c:pt>
                <c:pt idx="26">
                  <c:v>82820.864539103306</c:v>
                </c:pt>
                <c:pt idx="27">
                  <c:v>78601.01513069366</c:v>
                </c:pt>
                <c:pt idx="28">
                  <c:v>74739.904120541963</c:v>
                </c:pt>
                <c:pt idx="29">
                  <c:v>71208.82727826362</c:v>
                </c:pt>
                <c:pt idx="30">
                  <c:v>67980.387475569878</c:v>
                </c:pt>
                <c:pt idx="31">
                  <c:v>65028.807351837124</c:v>
                </c:pt>
                <c:pt idx="32">
                  <c:v>62330.07528060679</c:v>
                </c:pt>
                <c:pt idx="33">
                  <c:v>59861.98749173712</c:v>
                </c:pt>
                <c:pt idx="34">
                  <c:v>57604.123329749993</c:v>
                </c:pt>
                <c:pt idx="35">
                  <c:v>55537.778463352879</c:v>
                </c:pt>
                <c:pt idx="36">
                  <c:v>53645.872964566821</c:v>
                </c:pt>
                <c:pt idx="37">
                  <c:v>51912.845781705611</c:v>
                </c:pt>
                <c:pt idx="38">
                  <c:v>50324.543404032644</c:v>
                </c:pt>
                <c:pt idx="39">
                  <c:v>48868.107924728436</c:v>
                </c:pt>
                <c:pt idx="40">
                  <c:v>47531.867900328274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6A-4D12-91B6-B7FC1F8043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'Low - Late majority'!$P$2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'Low - Late majority'!$P$3:$P$43</c:f>
              <c:numCache>
                <c:formatCode>0%</c:formatCode>
                <c:ptCount val="41"/>
                <c:pt idx="0">
                  <c:v>0.99233395603010754</c:v>
                </c:pt>
                <c:pt idx="1">
                  <c:v>0.98887506612281062</c:v>
                </c:pt>
                <c:pt idx="2">
                  <c:v>0.98358781801781381</c:v>
                </c:pt>
                <c:pt idx="3">
                  <c:v>0.97543099671710964</c:v>
                </c:pt>
                <c:pt idx="4">
                  <c:v>0.96272108506607101</c:v>
                </c:pt>
                <c:pt idx="5">
                  <c:v>0.94272618565316124</c:v>
                </c:pt>
                <c:pt idx="6">
                  <c:v>0.91117223641059297</c:v>
                </c:pt>
                <c:pt idx="7">
                  <c:v>0.86228926788007687</c:v>
                </c:pt>
                <c:pt idx="8">
                  <c:v>0.79147275907936199</c:v>
                </c:pt>
                <c:pt idx="9">
                  <c:v>0.70275445496600297</c:v>
                </c:pt>
                <c:pt idx="10">
                  <c:v>0.61378575883431952</c:v>
                </c:pt>
                <c:pt idx="11">
                  <c:v>0.54269446088485818</c:v>
                </c:pt>
                <c:pt idx="12">
                  <c:v>0.49150691669376212</c:v>
                </c:pt>
                <c:pt idx="13">
                  <c:v>0.45273835887536773</c:v>
                </c:pt>
                <c:pt idx="14">
                  <c:v>0.42122690960374531</c:v>
                </c:pt>
                <c:pt idx="15">
                  <c:v>0.39479503845128305</c:v>
                </c:pt>
                <c:pt idx="16">
                  <c:v>0.37221851568318531</c:v>
                </c:pt>
                <c:pt idx="17">
                  <c:v>0.35264759558369874</c:v>
                </c:pt>
                <c:pt idx="18">
                  <c:v>0.33547004349928722</c:v>
                </c:pt>
                <c:pt idx="19">
                  <c:v>0.32023531613700551</c:v>
                </c:pt>
                <c:pt idx="20">
                  <c:v>0.30660505336598076</c:v>
                </c:pt>
                <c:pt idx="21">
                  <c:v>0.29432024978916638</c:v>
                </c:pt>
                <c:pt idx="22">
                  <c:v>0.28317911191934053</c:v>
                </c:pt>
                <c:pt idx="23">
                  <c:v>0.27302184403317975</c:v>
                </c:pt>
                <c:pt idx="24">
                  <c:v>0.26372000127374073</c:v>
                </c:pt>
                <c:pt idx="25">
                  <c:v>0.25516890767436962</c:v>
                </c:pt>
                <c:pt idx="26">
                  <c:v>0.24728216799420538</c:v>
                </c:pt>
                <c:pt idx="27">
                  <c:v>0.2399876347168651</c:v>
                </c:pt>
                <c:pt idx="28">
                  <c:v>0.23322440285725698</c:v>
                </c:pt>
                <c:pt idx="29">
                  <c:v>0.22694054175329592</c:v>
                </c:pt>
                <c:pt idx="30">
                  <c:v>0.22109136273294702</c:v>
                </c:pt>
                <c:pt idx="31">
                  <c:v>0.21563808147080571</c:v>
                </c:pt>
                <c:pt idx="32">
                  <c:v>0.21054677450936898</c:v>
                </c:pt>
                <c:pt idx="33">
                  <c:v>0.20578755742643193</c:v>
                </c:pt>
                <c:pt idx="34">
                  <c:v>0.20133393169456798</c:v>
                </c:pt>
                <c:pt idx="35">
                  <c:v>0.19716226112870036</c:v>
                </c:pt>
                <c:pt idx="36">
                  <c:v>0.19325134874501348</c:v>
                </c:pt>
                <c:pt idx="37">
                  <c:v>0.18958209205290763</c:v>
                </c:pt>
                <c:pt idx="38">
                  <c:v>0.18613720007810278</c:v>
                </c:pt>
                <c:pt idx="39">
                  <c:v>0.18290095932131431</c:v>
                </c:pt>
                <c:pt idx="40">
                  <c:v>0.17985903877589754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FA-46C6-827A-2F34E6F70D5B}"/>
            </c:ext>
          </c:extLst>
        </c:ser>
        <c:ser>
          <c:idx val="1"/>
          <c:order val="1"/>
          <c:tx>
            <c:strRef>
              <c:f>'Low - Late majority'!$Q$2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'Low - Late majority'!$Q$3:$Q$43</c:f>
              <c:numCache>
                <c:formatCode>0%</c:formatCode>
                <c:ptCount val="41"/>
                <c:pt idx="0">
                  <c:v>7.6660439698925439E-3</c:v>
                </c:pt>
                <c:pt idx="1">
                  <c:v>1.1124933877189368E-2</c:v>
                </c:pt>
                <c:pt idx="2">
                  <c:v>1.6412181982186174E-2</c:v>
                </c:pt>
                <c:pt idx="3">
                  <c:v>2.4569003282890373E-2</c:v>
                </c:pt>
                <c:pt idx="4">
                  <c:v>3.7278914933928896E-2</c:v>
                </c:pt>
                <c:pt idx="5">
                  <c:v>5.7273814346838717E-2</c:v>
                </c:pt>
                <c:pt idx="6">
                  <c:v>8.8827763589407013E-2</c:v>
                </c:pt>
                <c:pt idx="7">
                  <c:v>0.13771073211992318</c:v>
                </c:pt>
                <c:pt idx="8">
                  <c:v>0.20852724092063801</c:v>
                </c:pt>
                <c:pt idx="9">
                  <c:v>0.29724554503399697</c:v>
                </c:pt>
                <c:pt idx="10">
                  <c:v>0.38621424116568054</c:v>
                </c:pt>
                <c:pt idx="11">
                  <c:v>0.45730553911514188</c:v>
                </c:pt>
                <c:pt idx="12">
                  <c:v>0.50849308330623799</c:v>
                </c:pt>
                <c:pt idx="13">
                  <c:v>0.54726164112463227</c:v>
                </c:pt>
                <c:pt idx="14">
                  <c:v>0.57877309039625469</c:v>
                </c:pt>
                <c:pt idx="15">
                  <c:v>0.60520496154871695</c:v>
                </c:pt>
                <c:pt idx="16">
                  <c:v>0.62778148431681469</c:v>
                </c:pt>
                <c:pt idx="17">
                  <c:v>0.64735240441630126</c:v>
                </c:pt>
                <c:pt idx="18">
                  <c:v>0.66452995650071267</c:v>
                </c:pt>
                <c:pt idx="19">
                  <c:v>0.67976468386299438</c:v>
                </c:pt>
                <c:pt idx="20">
                  <c:v>0.69339494663401913</c:v>
                </c:pt>
                <c:pt idx="21">
                  <c:v>0.70567975021083351</c:v>
                </c:pt>
                <c:pt idx="22">
                  <c:v>0.71682088808065958</c:v>
                </c:pt>
                <c:pt idx="23">
                  <c:v>0.72697815596682036</c:v>
                </c:pt>
                <c:pt idx="24">
                  <c:v>0.73627999872625916</c:v>
                </c:pt>
                <c:pt idx="25">
                  <c:v>0.74483109232563038</c:v>
                </c:pt>
                <c:pt idx="26">
                  <c:v>0.75271783200579456</c:v>
                </c:pt>
                <c:pt idx="27">
                  <c:v>0.76001236528313498</c:v>
                </c:pt>
                <c:pt idx="28">
                  <c:v>0.76677559714274302</c:v>
                </c:pt>
                <c:pt idx="29">
                  <c:v>0.77305945824670419</c:v>
                </c:pt>
                <c:pt idx="30">
                  <c:v>0.77890863726705295</c:v>
                </c:pt>
                <c:pt idx="31">
                  <c:v>0.78436191852919435</c:v>
                </c:pt>
                <c:pt idx="32">
                  <c:v>0.78945322549063102</c:v>
                </c:pt>
                <c:pt idx="33">
                  <c:v>0.79421244257356816</c:v>
                </c:pt>
                <c:pt idx="34">
                  <c:v>0.79866606830543208</c:v>
                </c:pt>
                <c:pt idx="35">
                  <c:v>0.80283773887129961</c:v>
                </c:pt>
                <c:pt idx="36">
                  <c:v>0.80674865125498663</c:v>
                </c:pt>
                <c:pt idx="37">
                  <c:v>0.81041790794709245</c:v>
                </c:pt>
                <c:pt idx="38">
                  <c:v>0.81386279992189714</c:v>
                </c:pt>
                <c:pt idx="39">
                  <c:v>0.81709904067868566</c:v>
                </c:pt>
                <c:pt idx="40">
                  <c:v>0.8201409612241024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FA-46C6-827A-2F34E6F70D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'Low - Late majority'!$M$2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'Low - Late majority'!$M$3:$M$43</c:f>
              <c:numCache>
                <c:formatCode>0</c:formatCode>
                <c:ptCount val="41"/>
                <c:pt idx="0">
                  <c:v>170</c:v>
                </c:pt>
                <c:pt idx="1">
                  <c:v>230.20171718010829</c:v>
                </c:pt>
                <c:pt idx="2">
                  <c:v>319.6289249777318</c:v>
                </c:pt>
                <c:pt idx="3">
                  <c:v>454.05474291624341</c:v>
                </c:pt>
                <c:pt idx="4">
                  <c:v>658.3435599324232</c:v>
                </c:pt>
                <c:pt idx="5">
                  <c:v>972.13908611386478</c:v>
                </c:pt>
                <c:pt idx="6">
                  <c:v>1459.1559777847931</c:v>
                </c:pt>
                <c:pt idx="7">
                  <c:v>2220.5564686991438</c:v>
                </c:pt>
                <c:pt idx="8">
                  <c:v>3406.1634388859347</c:v>
                </c:pt>
                <c:pt idx="9">
                  <c:v>5195.9949438069716</c:v>
                </c:pt>
                <c:pt idx="10">
                  <c:v>7704.7294918173175</c:v>
                </c:pt>
                <c:pt idx="11">
                  <c:v>10845.16461772551</c:v>
                </c:pt>
                <c:pt idx="12">
                  <c:v>14348.390393608204</c:v>
                </c:pt>
                <c:pt idx="13">
                  <c:v>17957.580604535957</c:v>
                </c:pt>
                <c:pt idx="14">
                  <c:v>21527.537965918178</c:v>
                </c:pt>
                <c:pt idx="15">
                  <c:v>24986.059805638608</c:v>
                </c:pt>
                <c:pt idx="16">
                  <c:v>28293.105046388897</c:v>
                </c:pt>
                <c:pt idx="17">
                  <c:v>31426.645186456441</c:v>
                </c:pt>
                <c:pt idx="18">
                  <c:v>34376.433835072588</c:v>
                </c:pt>
                <c:pt idx="19">
                  <c:v>37140.010393508586</c:v>
                </c:pt>
                <c:pt idx="20">
                  <c:v>39720.008860364323</c:v>
                </c:pt>
                <c:pt idx="21">
                  <c:v>42122.329060805234</c:v>
                </c:pt>
                <c:pt idx="22">
                  <c:v>44354.885274194683</c:v>
                </c:pt>
                <c:pt idx="23">
                  <c:v>46426.746550777352</c:v>
                </c:pt>
                <c:pt idx="24">
                  <c:v>48347.546139077647</c:v>
                </c:pt>
                <c:pt idx="25">
                  <c:v>50127.07785815945</c:v>
                </c:pt>
                <c:pt idx="26">
                  <c:v>51775.023481849341</c:v>
                </c:pt>
                <c:pt idx="27">
                  <c:v>53300.772511679737</c:v>
                </c:pt>
                <c:pt idx="28">
                  <c:v>54713.30732885308</c:v>
                </c:pt>
                <c:pt idx="29">
                  <c:v>56021.134632388086</c:v>
                </c:pt>
                <c:pt idx="30">
                  <c:v>57232.249547210813</c:v>
                </c:pt>
                <c:pt idx="31">
                  <c:v>58354.122624771902</c:v>
                </c:pt>
                <c:pt idx="32">
                  <c:v>59393.702681048104</c:v>
                </c:pt>
                <c:pt idx="33">
                  <c:v>60357.430366755048</c:v>
                </c:pt>
                <c:pt idx="34">
                  <c:v>61251.258773254827</c:v>
                </c:pt>
                <c:pt idx="35">
                  <c:v>62080.67840234319</c:v>
                </c:pt>
                <c:pt idx="36">
                  <c:v>62850.744577557853</c:v>
                </c:pt>
                <c:pt idx="37">
                  <c:v>63566.105924947355</c:v>
                </c:pt>
                <c:pt idx="38">
                  <c:v>64231.03295626679</c:v>
                </c:pt>
                <c:pt idx="39">
                  <c:v>64849.446085903604</c:v>
                </c:pt>
                <c:pt idx="40">
                  <c:v>65424.942632376689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9A-4A2E-B04C-2A4D4321EBEF}"/>
            </c:ext>
          </c:extLst>
        </c:ser>
        <c:ser>
          <c:idx val="0"/>
          <c:order val="1"/>
          <c:tx>
            <c:strRef>
              <c:f>'Low - Late majority'!$L$2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'Low - Late majority'!$L$3:$L$43</c:f>
              <c:numCache>
                <c:formatCode>0</c:formatCode>
                <c:ptCount val="41"/>
                <c:pt idx="0">
                  <c:v>84830</c:v>
                </c:pt>
                <c:pt idx="1">
                  <c:v>84769.798282819887</c:v>
                </c:pt>
                <c:pt idx="2">
                  <c:v>84680.371075022267</c:v>
                </c:pt>
                <c:pt idx="3">
                  <c:v>84545.94525708376</c:v>
                </c:pt>
                <c:pt idx="4">
                  <c:v>84341.656440067585</c:v>
                </c:pt>
                <c:pt idx="5">
                  <c:v>84027.860913886136</c:v>
                </c:pt>
                <c:pt idx="6">
                  <c:v>83540.844022215213</c:v>
                </c:pt>
                <c:pt idx="7">
                  <c:v>82779.443531300858</c:v>
                </c:pt>
                <c:pt idx="8">
                  <c:v>81593.836561114062</c:v>
                </c:pt>
                <c:pt idx="9">
                  <c:v>79804.005056193026</c:v>
                </c:pt>
                <c:pt idx="10">
                  <c:v>77295.270508182686</c:v>
                </c:pt>
                <c:pt idx="11">
                  <c:v>74154.835382274498</c:v>
                </c:pt>
                <c:pt idx="12">
                  <c:v>70651.609606391808</c:v>
                </c:pt>
                <c:pt idx="13">
                  <c:v>67042.41939546405</c:v>
                </c:pt>
                <c:pt idx="14">
                  <c:v>63472.462034081822</c:v>
                </c:pt>
                <c:pt idx="15">
                  <c:v>60013.940194361392</c:v>
                </c:pt>
                <c:pt idx="16">
                  <c:v>56706.894953611103</c:v>
                </c:pt>
                <c:pt idx="17">
                  <c:v>53573.354813543563</c:v>
                </c:pt>
                <c:pt idx="18">
                  <c:v>50623.566164927419</c:v>
                </c:pt>
                <c:pt idx="19">
                  <c:v>47859.989606491414</c:v>
                </c:pt>
                <c:pt idx="20">
                  <c:v>45279.991139635669</c:v>
                </c:pt>
                <c:pt idx="21">
                  <c:v>42877.670939194752</c:v>
                </c:pt>
                <c:pt idx="22">
                  <c:v>40645.114725805302</c:v>
                </c:pt>
                <c:pt idx="23">
                  <c:v>38573.253449222633</c:v>
                </c:pt>
                <c:pt idx="24">
                  <c:v>36652.453860922338</c:v>
                </c:pt>
                <c:pt idx="25">
                  <c:v>34872.922141840543</c:v>
                </c:pt>
                <c:pt idx="26">
                  <c:v>33224.976518150652</c:v>
                </c:pt>
                <c:pt idx="27">
                  <c:v>31699.227488320252</c:v>
                </c:pt>
                <c:pt idx="28">
                  <c:v>30286.69267114691</c:v>
                </c:pt>
                <c:pt idx="29">
                  <c:v>28978.865367611899</c:v>
                </c:pt>
                <c:pt idx="30">
                  <c:v>27767.75045278918</c:v>
                </c:pt>
                <c:pt idx="31">
                  <c:v>26645.877375228094</c:v>
                </c:pt>
                <c:pt idx="32">
                  <c:v>25606.297318951893</c:v>
                </c:pt>
                <c:pt idx="33">
                  <c:v>24642.569633244952</c:v>
                </c:pt>
                <c:pt idx="34">
                  <c:v>23748.741226745173</c:v>
                </c:pt>
                <c:pt idx="35">
                  <c:v>22919.32159765681</c:v>
                </c:pt>
                <c:pt idx="36">
                  <c:v>22149.255422442147</c:v>
                </c:pt>
                <c:pt idx="37">
                  <c:v>21433.894075052645</c:v>
                </c:pt>
                <c:pt idx="38">
                  <c:v>20768.96704373321</c:v>
                </c:pt>
                <c:pt idx="39">
                  <c:v>20150.553914096399</c:v>
                </c:pt>
                <c:pt idx="40">
                  <c:v>19575.057367623311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9A-4A2E-B04C-2A4D4321EB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'High - Laggards'!$P$2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'High - Laggards'!$P$3:$P$43</c:f>
              <c:numCache>
                <c:formatCode>0%</c:formatCode>
                <c:ptCount val="41"/>
                <c:pt idx="0">
                  <c:v>0.99624578642232187</c:v>
                </c:pt>
                <c:pt idx="1">
                  <c:v>0.99576839465711187</c:v>
                </c:pt>
                <c:pt idx="2">
                  <c:v>0.99520276535472052</c:v>
                </c:pt>
                <c:pt idx="3">
                  <c:v>0.99453209390120978</c:v>
                </c:pt>
                <c:pt idx="4">
                  <c:v>0.99373686149732099</c:v>
                </c:pt>
                <c:pt idx="5">
                  <c:v>0.99279463632014964</c:v>
                </c:pt>
                <c:pt idx="6">
                  <c:v>0.99167989761416309</c:v>
                </c:pt>
                <c:pt idx="7">
                  <c:v>0.99036381704259269</c:v>
                </c:pt>
                <c:pt idx="8">
                  <c:v>0.98881383660764</c:v>
                </c:pt>
                <c:pt idx="9">
                  <c:v>0.98699273592132597</c:v>
                </c:pt>
                <c:pt idx="10">
                  <c:v>0.98485669877500437</c:v>
                </c:pt>
                <c:pt idx="11">
                  <c:v>0.98235173250085461</c:v>
                </c:pt>
                <c:pt idx="12">
                  <c:v>0.97940777498778109</c:v>
                </c:pt>
                <c:pt idx="13">
                  <c:v>0.97593003707620973</c:v>
                </c:pt>
                <c:pt idx="14">
                  <c:v>0.97178752835830806</c:v>
                </c:pt>
                <c:pt idx="15">
                  <c:v>0.96679909968250188</c:v>
                </c:pt>
                <c:pt idx="16">
                  <c:v>0.96071757192539919</c:v>
                </c:pt>
                <c:pt idx="17">
                  <c:v>0.95321286587426102</c:v>
                </c:pt>
                <c:pt idx="18">
                  <c:v>0.9438562218773634</c:v>
                </c:pt>
                <c:pt idx="19">
                  <c:v>0.93211051207562035</c:v>
                </c:pt>
                <c:pt idx="20">
                  <c:v>0.91733693599891641</c:v>
                </c:pt>
                <c:pt idx="21">
                  <c:v>0.89883552002402678</c:v>
                </c:pt>
                <c:pt idx="22">
                  <c:v>0.8759422454774507</c:v>
                </c:pt>
                <c:pt idx="23">
                  <c:v>0.8482002944926198</c:v>
                </c:pt>
                <c:pt idx="24">
                  <c:v>0.81559346077734807</c:v>
                </c:pt>
                <c:pt idx="25">
                  <c:v>0.77877127982438465</c:v>
                </c:pt>
                <c:pt idx="26">
                  <c:v>0.73913638540043525</c:v>
                </c:pt>
                <c:pt idx="27">
                  <c:v>0.69867281903792233</c:v>
                </c:pt>
                <c:pt idx="28">
                  <c:v>0.65951527153516565</c:v>
                </c:pt>
                <c:pt idx="29">
                  <c:v>0.62342719776086508</c:v>
                </c:pt>
                <c:pt idx="30">
                  <c:v>0.59142355324554996</c:v>
                </c:pt>
                <c:pt idx="31">
                  <c:v>0.56368174049431463</c:v>
                </c:pt>
                <c:pt idx="32">
                  <c:v>0.53972726554239692</c:v>
                </c:pt>
                <c:pt idx="33">
                  <c:v>0.51877489662228338</c:v>
                </c:pt>
                <c:pt idx="34">
                  <c:v>0.50007092717784662</c:v>
                </c:pt>
                <c:pt idx="35">
                  <c:v>0.48309136651387974</c:v>
                </c:pt>
                <c:pt idx="36">
                  <c:v>0.46753576651225437</c:v>
                </c:pt>
                <c:pt idx="37">
                  <c:v>0.45321747488928538</c:v>
                </c:pt>
                <c:pt idx="38">
                  <c:v>0.43999166430107878</c:v>
                </c:pt>
                <c:pt idx="39">
                  <c:v>0.42773608085748432</c:v>
                </c:pt>
                <c:pt idx="40">
                  <c:v>0.41634638151586995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7D-48CF-9C9B-BD40F553D40B}"/>
            </c:ext>
          </c:extLst>
        </c:ser>
        <c:ser>
          <c:idx val="1"/>
          <c:order val="1"/>
          <c:tx>
            <c:strRef>
              <c:f>'High - Laggards'!$Q$2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'High - Laggards'!$Q$3:$Q$43</c:f>
              <c:numCache>
                <c:formatCode>0%</c:formatCode>
                <c:ptCount val="41"/>
                <c:pt idx="0">
                  <c:v>3.7542135776781039E-3</c:v>
                </c:pt>
                <c:pt idx="1">
                  <c:v>4.2316053428881227E-3</c:v>
                </c:pt>
                <c:pt idx="2">
                  <c:v>4.7972346452794488E-3</c:v>
                </c:pt>
                <c:pt idx="3">
                  <c:v>5.4679060987902267E-3</c:v>
                </c:pt>
                <c:pt idx="4">
                  <c:v>6.2631385026791098E-3</c:v>
                </c:pt>
                <c:pt idx="5">
                  <c:v>7.2053636798503316E-3</c:v>
                </c:pt>
                <c:pt idx="6">
                  <c:v>8.320102385836926E-3</c:v>
                </c:pt>
                <c:pt idx="7">
                  <c:v>9.6361829574072681E-3</c:v>
                </c:pt>
                <c:pt idx="8">
                  <c:v>1.1186163392359968E-2</c:v>
                </c:pt>
                <c:pt idx="9">
                  <c:v>1.3007264078673961E-2</c:v>
                </c:pt>
                <c:pt idx="10">
                  <c:v>1.5143301224995648E-2</c:v>
                </c:pt>
                <c:pt idx="11">
                  <c:v>1.7648267499145387E-2</c:v>
                </c:pt>
                <c:pt idx="12">
                  <c:v>2.0592225012218857E-2</c:v>
                </c:pt>
                <c:pt idx="13">
                  <c:v>2.4069962923790281E-2</c:v>
                </c:pt>
                <c:pt idx="14">
                  <c:v>2.8212471641691994E-2</c:v>
                </c:pt>
                <c:pt idx="15">
                  <c:v>3.3200900317498047E-2</c:v>
                </c:pt>
                <c:pt idx="16">
                  <c:v>3.9282428074600799E-2</c:v>
                </c:pt>
                <c:pt idx="17">
                  <c:v>4.6787134125738879E-2</c:v>
                </c:pt>
                <c:pt idx="18">
                  <c:v>5.6143778122636524E-2</c:v>
                </c:pt>
                <c:pt idx="19">
                  <c:v>6.7889487924379682E-2</c:v>
                </c:pt>
                <c:pt idx="20">
                  <c:v>8.2663064001083641E-2</c:v>
                </c:pt>
                <c:pt idx="21">
                  <c:v>0.10116447997597325</c:v>
                </c:pt>
                <c:pt idx="22">
                  <c:v>0.12405775452254927</c:v>
                </c:pt>
                <c:pt idx="23">
                  <c:v>0.15179970550738026</c:v>
                </c:pt>
                <c:pt idx="24">
                  <c:v>0.18440653922265196</c:v>
                </c:pt>
                <c:pt idx="25">
                  <c:v>0.22122872017561535</c:v>
                </c:pt>
                <c:pt idx="26">
                  <c:v>0.2608636145995647</c:v>
                </c:pt>
                <c:pt idx="27">
                  <c:v>0.30132718096207761</c:v>
                </c:pt>
                <c:pt idx="28">
                  <c:v>0.34048472846483435</c:v>
                </c:pt>
                <c:pt idx="29">
                  <c:v>0.37657280223913486</c:v>
                </c:pt>
                <c:pt idx="30">
                  <c:v>0.40857644675444993</c:v>
                </c:pt>
                <c:pt idx="31">
                  <c:v>0.43631825950568531</c:v>
                </c:pt>
                <c:pt idx="32">
                  <c:v>0.46027273445760308</c:v>
                </c:pt>
                <c:pt idx="33">
                  <c:v>0.48122510337771657</c:v>
                </c:pt>
                <c:pt idx="34">
                  <c:v>0.49992907282215349</c:v>
                </c:pt>
                <c:pt idx="35">
                  <c:v>0.51690863348612037</c:v>
                </c:pt>
                <c:pt idx="36">
                  <c:v>0.53246423348774574</c:v>
                </c:pt>
                <c:pt idx="37">
                  <c:v>0.54678252511071457</c:v>
                </c:pt>
                <c:pt idx="38">
                  <c:v>0.56000833569892117</c:v>
                </c:pt>
                <c:pt idx="39">
                  <c:v>0.57226391914251573</c:v>
                </c:pt>
                <c:pt idx="40">
                  <c:v>0.58365361848413011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7D-48CF-9C9B-BD40F553D4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'High - Laggards'!$M$2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'High - Laggards'!$M$3:$M$43</c:f>
              <c:numCache>
                <c:formatCode>0</c:formatCode>
                <c:ptCount val="41"/>
                <c:pt idx="0">
                  <c:v>32</c:v>
                </c:pt>
                <c:pt idx="1">
                  <c:v>34.806741724284969</c:v>
                </c:pt>
                <c:pt idx="2">
                  <c:v>38.096636100477468</c:v>
                </c:pt>
                <c:pt idx="3">
                  <c:v>41.962547922876837</c:v>
                </c:pt>
                <c:pt idx="4">
                  <c:v>46.514942888653515</c:v>
                </c:pt>
                <c:pt idx="5">
                  <c:v>51.884470204074738</c:v>
                </c:pt>
                <c:pt idx="6">
                  <c:v>58.224605071427796</c:v>
                </c:pt>
                <c:pt idx="7">
                  <c:v>65.714308381624093</c:v>
                </c:pt>
                <c:pt idx="8">
                  <c:v>74.560770275313303</c:v>
                </c:pt>
                <c:pt idx="9">
                  <c:v>85.002554675557917</c:v>
                </c:pt>
                <c:pt idx="10">
                  <c:v>97.313921733880463</c:v>
                </c:pt>
                <c:pt idx="11">
                  <c:v>111.81181152048546</c:v>
                </c:pt>
                <c:pt idx="12">
                  <c:v>128.86785836706952</c:v>
                </c:pt>
                <c:pt idx="13">
                  <c:v>148.92863254991272</c:v>
                </c:pt>
                <c:pt idx="14">
                  <c:v>172.5477099729859</c:v>
                </c:pt>
                <c:pt idx="15">
                  <c:v>200.43289360239453</c:v>
                </c:pt>
                <c:pt idx="16">
                  <c:v>233.51104475015194</c:v>
                </c:pt>
                <c:pt idx="17">
                  <c:v>273.01182519449799</c:v>
                </c:pt>
                <c:pt idx="18">
                  <c:v>320.57005727623039</c:v>
                </c:pt>
                <c:pt idx="19">
                  <c:v>378.34309654482576</c:v>
                </c:pt>
                <c:pt idx="20">
                  <c:v>449.13196756935065</c:v>
                </c:pt>
                <c:pt idx="21">
                  <c:v>536.47967321414944</c:v>
                </c:pt>
                <c:pt idx="22">
                  <c:v>644.6948738542917</c:v>
                </c:pt>
                <c:pt idx="23">
                  <c:v>778.71779370494141</c:v>
                </c:pt>
                <c:pt idx="24">
                  <c:v>943.72554314625575</c:v>
                </c:pt>
                <c:pt idx="25">
                  <c:v>1144.4034515878732</c:v>
                </c:pt>
                <c:pt idx="26">
                  <c:v>1383.9290587100704</c:v>
                </c:pt>
                <c:pt idx="27">
                  <c:v>1662.917936198367</c:v>
                </c:pt>
                <c:pt idx="28">
                  <c:v>1978.7496321178546</c:v>
                </c:pt>
                <c:pt idx="29">
                  <c:v>2325.650234449804</c:v>
                </c:pt>
                <c:pt idx="30">
                  <c:v>2695.6016945874394</c:v>
                </c:pt>
                <c:pt idx="31">
                  <c:v>3079.7638399358152</c:v>
                </c:pt>
                <c:pt idx="32">
                  <c:v>3469.8966711513299</c:v>
                </c:pt>
                <c:pt idx="33">
                  <c:v>3859.3433791683615</c:v>
                </c:pt>
                <c:pt idx="34">
                  <c:v>4243.3692066558715</c:v>
                </c:pt>
                <c:pt idx="35">
                  <c:v>4618.9188025057292</c:v>
                </c:pt>
                <c:pt idx="36">
                  <c:v>4984.0807358329484</c:v>
                </c:pt>
                <c:pt idx="37">
                  <c:v>5337.6154358300464</c:v>
                </c:pt>
                <c:pt idx="38">
                  <c:v>5678.7059324241845</c:v>
                </c:pt>
                <c:pt idx="39">
                  <c:v>6006.8486763000392</c:v>
                </c:pt>
                <c:pt idx="40">
                  <c:v>6321.78607929806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82-40D4-987E-9C26F0552A88}"/>
            </c:ext>
          </c:extLst>
        </c:ser>
        <c:ser>
          <c:idx val="0"/>
          <c:order val="1"/>
          <c:tx>
            <c:strRef>
              <c:f>'High - Laggards'!$L$2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'High - Laggards'!$L$3:$L$43</c:f>
              <c:numCache>
                <c:formatCode>0</c:formatCode>
                <c:ptCount val="41"/>
                <c:pt idx="0">
                  <c:v>15968</c:v>
                </c:pt>
                <c:pt idx="1">
                  <c:v>15965.193258275716</c:v>
                </c:pt>
                <c:pt idx="2">
                  <c:v>15961.903363899522</c:v>
                </c:pt>
                <c:pt idx="3">
                  <c:v>15958.037452077122</c:v>
                </c:pt>
                <c:pt idx="4">
                  <c:v>15953.485057111346</c:v>
                </c:pt>
                <c:pt idx="5">
                  <c:v>15948.115529795925</c:v>
                </c:pt>
                <c:pt idx="6">
                  <c:v>15941.775394928572</c:v>
                </c:pt>
                <c:pt idx="7">
                  <c:v>15934.285691618375</c:v>
                </c:pt>
                <c:pt idx="8">
                  <c:v>15925.439229724687</c:v>
                </c:pt>
                <c:pt idx="9">
                  <c:v>15914.997445324441</c:v>
                </c:pt>
                <c:pt idx="10">
                  <c:v>15902.686078266119</c:v>
                </c:pt>
                <c:pt idx="11">
                  <c:v>15888.188188479513</c:v>
                </c:pt>
                <c:pt idx="12">
                  <c:v>15871.13214163293</c:v>
                </c:pt>
                <c:pt idx="13">
                  <c:v>15851.071367450086</c:v>
                </c:pt>
                <c:pt idx="14">
                  <c:v>15827.452290027011</c:v>
                </c:pt>
                <c:pt idx="15">
                  <c:v>15799.567106397602</c:v>
                </c:pt>
                <c:pt idx="16">
                  <c:v>15766.488955249844</c:v>
                </c:pt>
                <c:pt idx="17">
                  <c:v>15726.9881748055</c:v>
                </c:pt>
                <c:pt idx="18">
                  <c:v>15679.429942723767</c:v>
                </c:pt>
                <c:pt idx="19">
                  <c:v>15621.656903455172</c:v>
                </c:pt>
                <c:pt idx="20">
                  <c:v>15550.868032430648</c:v>
                </c:pt>
                <c:pt idx="21">
                  <c:v>15463.520326785849</c:v>
                </c:pt>
                <c:pt idx="22">
                  <c:v>15355.305126145706</c:v>
                </c:pt>
                <c:pt idx="23">
                  <c:v>15221.282206295056</c:v>
                </c:pt>
                <c:pt idx="24">
                  <c:v>15056.274456853742</c:v>
                </c:pt>
                <c:pt idx="25">
                  <c:v>14855.596548412123</c:v>
                </c:pt>
                <c:pt idx="26">
                  <c:v>14616.070941289925</c:v>
                </c:pt>
                <c:pt idx="27">
                  <c:v>14337.082063801628</c:v>
                </c:pt>
                <c:pt idx="28">
                  <c:v>14021.250367882141</c:v>
                </c:pt>
                <c:pt idx="29">
                  <c:v>13674.349765550192</c:v>
                </c:pt>
                <c:pt idx="30">
                  <c:v>13304.398305412557</c:v>
                </c:pt>
                <c:pt idx="31">
                  <c:v>12920.23616006418</c:v>
                </c:pt>
                <c:pt idx="32">
                  <c:v>12530.103328848665</c:v>
                </c:pt>
                <c:pt idx="33">
                  <c:v>12140.656620831633</c:v>
                </c:pt>
                <c:pt idx="34">
                  <c:v>11756.630793344122</c:v>
                </c:pt>
                <c:pt idx="35">
                  <c:v>11381.081197494264</c:v>
                </c:pt>
                <c:pt idx="36">
                  <c:v>11015.919264167045</c:v>
                </c:pt>
                <c:pt idx="37">
                  <c:v>10662.384564169948</c:v>
                </c:pt>
                <c:pt idx="38">
                  <c:v>10321.294067575809</c:v>
                </c:pt>
                <c:pt idx="39">
                  <c:v>9993.1513236999526</c:v>
                </c:pt>
                <c:pt idx="40">
                  <c:v>9678.2139207019318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82-40D4-987E-9C26F0552A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'Medium - Laggards'!$P$2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'Medium - Laggards'!$P$3:$P$43</c:f>
              <c:numCache>
                <c:formatCode>0%</c:formatCode>
                <c:ptCount val="41"/>
                <c:pt idx="0">
                  <c:v>0.99424819427835931</c:v>
                </c:pt>
                <c:pt idx="1">
                  <c:v>0.99326820442928909</c:v>
                </c:pt>
                <c:pt idx="2">
                  <c:v>0.99210923341902468</c:v>
                </c:pt>
                <c:pt idx="3">
                  <c:v>0.9907432732382786</c:v>
                </c:pt>
                <c:pt idx="4">
                  <c:v>0.98913890636340429</c:v>
                </c:pt>
                <c:pt idx="5">
                  <c:v>0.98725996501115898</c:v>
                </c:pt>
                <c:pt idx="6">
                  <c:v>0.98506260752479624</c:v>
                </c:pt>
                <c:pt idx="7">
                  <c:v>0.9824894344856423</c:v>
                </c:pt>
                <c:pt idx="8">
                  <c:v>0.97945834622929895</c:v>
                </c:pt>
                <c:pt idx="9">
                  <c:v>0.97584251360063501</c:v>
                </c:pt>
                <c:pt idx="10">
                  <c:v>0.97143621535434832</c:v>
                </c:pt>
                <c:pt idx="11">
                  <c:v>0.9659000113128291</c:v>
                </c:pt>
                <c:pt idx="12">
                  <c:v>0.95867958961687572</c:v>
                </c:pt>
                <c:pt idx="13">
                  <c:v>0.94890078788629806</c:v>
                </c:pt>
                <c:pt idx="14">
                  <c:v>0.93527281968120424</c:v>
                </c:pt>
                <c:pt idx="15">
                  <c:v>0.91611057797883144</c:v>
                </c:pt>
                <c:pt idx="16">
                  <c:v>0.88972123105025658</c:v>
                </c:pt>
                <c:pt idx="17">
                  <c:v>0.85541012502220604</c:v>
                </c:pt>
                <c:pt idx="18">
                  <c:v>0.81475646663588763</c:v>
                </c:pt>
                <c:pt idx="19">
                  <c:v>0.77171379218330716</c:v>
                </c:pt>
                <c:pt idx="20">
                  <c:v>0.7306128313467497</c:v>
                </c:pt>
                <c:pt idx="21">
                  <c:v>0.69387379132921834</c:v>
                </c:pt>
                <c:pt idx="22">
                  <c:v>0.66169975529704139</c:v>
                </c:pt>
                <c:pt idx="23">
                  <c:v>0.63326694563295138</c:v>
                </c:pt>
                <c:pt idx="24">
                  <c:v>0.60774342662760328</c:v>
                </c:pt>
                <c:pt idx="25">
                  <c:v>0.58458597073014273</c:v>
                </c:pt>
                <c:pt idx="26">
                  <c:v>0.5634582123810612</c:v>
                </c:pt>
                <c:pt idx="27">
                  <c:v>0.54411552140485397</c:v>
                </c:pt>
                <c:pt idx="28">
                  <c:v>0.52635235670682068</c:v>
                </c:pt>
                <c:pt idx="29">
                  <c:v>0.50998844977859947</c:v>
                </c:pt>
                <c:pt idx="30">
                  <c:v>0.49486582942077489</c:v>
                </c:pt>
                <c:pt idx="31">
                  <c:v>0.48084693151910657</c:v>
                </c:pt>
                <c:pt idx="32">
                  <c:v>0.46781239983476902</c:v>
                </c:pt>
                <c:pt idx="33">
                  <c:v>0.45565879009223764</c:v>
                </c:pt>
                <c:pt idx="34">
                  <c:v>0.44429639311704133</c:v>
                </c:pt>
                <c:pt idx="35">
                  <c:v>0.43364727510351292</c:v>
                </c:pt>
                <c:pt idx="36">
                  <c:v>0.42364356370079798</c:v>
                </c:pt>
                <c:pt idx="37">
                  <c:v>0.41422597409702655</c:v>
                </c:pt>
                <c:pt idx="38">
                  <c:v>0.40534255385955686</c:v>
                </c:pt>
                <c:pt idx="39">
                  <c:v>0.39694761988817018</c:v>
                </c:pt>
                <c:pt idx="40">
                  <c:v>0.38900086047565963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3B-44B4-972C-79087131B464}"/>
            </c:ext>
          </c:extLst>
        </c:ser>
        <c:ser>
          <c:idx val="1"/>
          <c:order val="1"/>
          <c:tx>
            <c:strRef>
              <c:f>'Medium - Laggards'!$Q$2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'Medium - Laggards'!$Q$3:$Q$43</c:f>
              <c:numCache>
                <c:formatCode>0%</c:formatCode>
                <c:ptCount val="41"/>
                <c:pt idx="0">
                  <c:v>5.7518057216406548E-3</c:v>
                </c:pt>
                <c:pt idx="1">
                  <c:v>6.731795570710979E-3</c:v>
                </c:pt>
                <c:pt idx="2">
                  <c:v>7.8907665809753256E-3</c:v>
                </c:pt>
                <c:pt idx="3">
                  <c:v>9.256726761721323E-3</c:v>
                </c:pt>
                <c:pt idx="4">
                  <c:v>1.0861093636595839E-2</c:v>
                </c:pt>
                <c:pt idx="5">
                  <c:v>1.2740034988841069E-2</c:v>
                </c:pt>
                <c:pt idx="6">
                  <c:v>1.4937392475203749E-2</c:v>
                </c:pt>
                <c:pt idx="7">
                  <c:v>1.7510565514357763E-2</c:v>
                </c:pt>
                <c:pt idx="8">
                  <c:v>2.0541653770701131E-2</c:v>
                </c:pt>
                <c:pt idx="9">
                  <c:v>2.4157486399364946E-2</c:v>
                </c:pt>
                <c:pt idx="10">
                  <c:v>2.8563784645651596E-2</c:v>
                </c:pt>
                <c:pt idx="11">
                  <c:v>3.4099988687170894E-2</c:v>
                </c:pt>
                <c:pt idx="12">
                  <c:v>4.1320410383124319E-2</c:v>
                </c:pt>
                <c:pt idx="13">
                  <c:v>5.1099212113702032E-2</c:v>
                </c:pt>
                <c:pt idx="14">
                  <c:v>6.4727180318795902E-2</c:v>
                </c:pt>
                <c:pt idx="15">
                  <c:v>8.3889422021168544E-2</c:v>
                </c:pt>
                <c:pt idx="16">
                  <c:v>0.11027876894974338</c:v>
                </c:pt>
                <c:pt idx="17">
                  <c:v>0.14458987497779402</c:v>
                </c:pt>
                <c:pt idx="18">
                  <c:v>0.18524353336411245</c:v>
                </c:pt>
                <c:pt idx="19">
                  <c:v>0.2282862078166929</c:v>
                </c:pt>
                <c:pt idx="20">
                  <c:v>0.2693871686532503</c:v>
                </c:pt>
                <c:pt idx="21">
                  <c:v>0.30612620867078166</c:v>
                </c:pt>
                <c:pt idx="22">
                  <c:v>0.33830024470295855</c:v>
                </c:pt>
                <c:pt idx="23">
                  <c:v>0.36673305436704867</c:v>
                </c:pt>
                <c:pt idx="24">
                  <c:v>0.39225657337239678</c:v>
                </c:pt>
                <c:pt idx="25">
                  <c:v>0.41541402926985732</c:v>
                </c:pt>
                <c:pt idx="26">
                  <c:v>0.43654178761893875</c:v>
                </c:pt>
                <c:pt idx="27">
                  <c:v>0.45588447859514608</c:v>
                </c:pt>
                <c:pt idx="28">
                  <c:v>0.47364764329317932</c:v>
                </c:pt>
                <c:pt idx="29">
                  <c:v>0.49001155022140058</c:v>
                </c:pt>
                <c:pt idx="30">
                  <c:v>0.50513417057922505</c:v>
                </c:pt>
                <c:pt idx="31">
                  <c:v>0.51915306848089349</c:v>
                </c:pt>
                <c:pt idx="32">
                  <c:v>0.53218760016523103</c:v>
                </c:pt>
                <c:pt idx="33">
                  <c:v>0.54434120990776247</c:v>
                </c:pt>
                <c:pt idx="34">
                  <c:v>0.55570360688295872</c:v>
                </c:pt>
                <c:pt idx="35">
                  <c:v>0.56635272489648714</c:v>
                </c:pt>
                <c:pt idx="36">
                  <c:v>0.57635643629920197</c:v>
                </c:pt>
                <c:pt idx="37">
                  <c:v>0.58577402590297345</c:v>
                </c:pt>
                <c:pt idx="38">
                  <c:v>0.59465744614044314</c:v>
                </c:pt>
                <c:pt idx="39">
                  <c:v>0.60305238011182982</c:v>
                </c:pt>
                <c:pt idx="40">
                  <c:v>0.61099913952434048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3B-44B4-972C-79087131B4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'Medium - Laggards'!$M$2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'Medium - Laggards'!$M$3:$M$43</c:f>
              <c:numCache>
                <c:formatCode>0</c:formatCode>
                <c:ptCount val="41"/>
                <c:pt idx="0">
                  <c:v>96</c:v>
                </c:pt>
                <c:pt idx="1">
                  <c:v>109.50650059790635</c:v>
                </c:pt>
                <c:pt idx="2">
                  <c:v>125.5279771076229</c:v>
                </c:pt>
                <c:pt idx="3">
                  <c:v>144.52013851606236</c:v>
                </c:pt>
                <c:pt idx="4">
                  <c:v>167.00534446955444</c:v>
                </c:pt>
                <c:pt idx="5">
                  <c:v>193.57988072608288</c:v>
                </c:pt>
                <c:pt idx="6">
                  <c:v>224.92551563145452</c:v>
                </c:pt>
                <c:pt idx="7">
                  <c:v>261.83071486982891</c:v>
                </c:pt>
                <c:pt idx="8">
                  <c:v>305.23144710627969</c:v>
                </c:pt>
                <c:pt idx="9">
                  <c:v>356.28904214783279</c:v>
                </c:pt>
                <c:pt idx="10">
                  <c:v>416.53431502445915</c:v>
                </c:pt>
                <c:pt idx="11">
                  <c:v>488.12386612197048</c:v>
                </c:pt>
                <c:pt idx="12">
                  <c:v>574.27453543663785</c:v>
                </c:pt>
                <c:pt idx="13">
                  <c:v>679.9574226581376</c:v>
                </c:pt>
                <c:pt idx="14">
                  <c:v>812.91777956810461</c:v>
                </c:pt>
                <c:pt idx="15">
                  <c:v>984.96679524816204</c:v>
                </c:pt>
                <c:pt idx="16">
                  <c:v>1213.0962048807567</c:v>
                </c:pt>
                <c:pt idx="17">
                  <c:v>1519.117557733776</c:v>
                </c:pt>
                <c:pt idx="18">
                  <c:v>1925.7072908238013</c:v>
                </c:pt>
                <c:pt idx="19">
                  <c:v>2448.1559641228209</c:v>
                </c:pt>
                <c:pt idx="20">
                  <c:v>3086.3746149537037</c:v>
                </c:pt>
                <c:pt idx="21">
                  <c:v>3824.6903259838768</c:v>
                </c:pt>
                <c:pt idx="22">
                  <c:v>4639.8929027498998</c:v>
                </c:pt>
                <c:pt idx="23">
                  <c:v>5509.7818159743083</c:v>
                </c:pt>
                <c:pt idx="24">
                  <c:v>6416.7871754976104</c:v>
                </c:pt>
                <c:pt idx="25">
                  <c:v>7347.6518014759185</c:v>
                </c:pt>
                <c:pt idx="26">
                  <c:v>8292.0684217367107</c:v>
                </c:pt>
                <c:pt idx="27">
                  <c:v>9241.713725534637</c:v>
                </c:pt>
                <c:pt idx="28">
                  <c:v>10189.769319062065</c:v>
                </c:pt>
                <c:pt idx="29">
                  <c:v>11130.668135987857</c:v>
                </c:pt>
                <c:pt idx="30">
                  <c:v>12059.90960658581</c:v>
                </c:pt>
                <c:pt idx="31">
                  <c:v>12973.899400177084</c:v>
                </c:pt>
                <c:pt idx="32">
                  <c:v>13869.807991695019</c:v>
                </c:pt>
                <c:pt idx="33">
                  <c:v>14745.447752912723</c:v>
                </c:pt>
                <c:pt idx="34">
                  <c:v>15599.167527112213</c:v>
                </c:pt>
                <c:pt idx="35">
                  <c:v>16429.762947357449</c:v>
                </c:pt>
                <c:pt idx="36">
                  <c:v>17236.400535932993</c:v>
                </c:pt>
                <c:pt idx="37">
                  <c:v>18018.553666415144</c:v>
                </c:pt>
                <c:pt idx="38">
                  <c:v>18775.948634684712</c:v>
                </c:pt>
                <c:pt idx="39">
                  <c:v>19508.519293188954</c:v>
                </c:pt>
                <c:pt idx="40">
                  <c:v>20216.368914602368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27-403B-883E-B595B53E85D5}"/>
            </c:ext>
          </c:extLst>
        </c:ser>
        <c:ser>
          <c:idx val="0"/>
          <c:order val="1"/>
          <c:tx>
            <c:strRef>
              <c:f>'Medium - Laggards'!$L$2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'Medium - Laggards'!$L$3:$L$43</c:f>
              <c:numCache>
                <c:formatCode>0</c:formatCode>
                <c:ptCount val="41"/>
                <c:pt idx="0">
                  <c:v>47904</c:v>
                </c:pt>
                <c:pt idx="1">
                  <c:v>47890.493499402088</c:v>
                </c:pt>
                <c:pt idx="2">
                  <c:v>47874.472022892376</c:v>
                </c:pt>
                <c:pt idx="3">
                  <c:v>47855.479861483938</c:v>
                </c:pt>
                <c:pt idx="4">
                  <c:v>47832.994655530449</c:v>
                </c:pt>
                <c:pt idx="5">
                  <c:v>47806.42011927392</c:v>
                </c:pt>
                <c:pt idx="6">
                  <c:v>47775.074484368546</c:v>
                </c:pt>
                <c:pt idx="7">
                  <c:v>47738.16928513017</c:v>
                </c:pt>
                <c:pt idx="8">
                  <c:v>47694.768552893722</c:v>
                </c:pt>
                <c:pt idx="9">
                  <c:v>47643.710957852163</c:v>
                </c:pt>
                <c:pt idx="10">
                  <c:v>47583.465684975534</c:v>
                </c:pt>
                <c:pt idx="11">
                  <c:v>47511.876133878017</c:v>
                </c:pt>
                <c:pt idx="12">
                  <c:v>47425.725464563351</c:v>
                </c:pt>
                <c:pt idx="13">
                  <c:v>47320.042577341846</c:v>
                </c:pt>
                <c:pt idx="14">
                  <c:v>47187.082220431883</c:v>
                </c:pt>
                <c:pt idx="15">
                  <c:v>47015.033204751831</c:v>
                </c:pt>
                <c:pt idx="16">
                  <c:v>46786.903795119237</c:v>
                </c:pt>
                <c:pt idx="17">
                  <c:v>46480.882442266215</c:v>
                </c:pt>
                <c:pt idx="18">
                  <c:v>46074.292709176189</c:v>
                </c:pt>
                <c:pt idx="19">
                  <c:v>45551.84403587717</c:v>
                </c:pt>
                <c:pt idx="20">
                  <c:v>44913.625385046289</c:v>
                </c:pt>
                <c:pt idx="21">
                  <c:v>44175.30967401612</c:v>
                </c:pt>
                <c:pt idx="22">
                  <c:v>43360.107097250097</c:v>
                </c:pt>
                <c:pt idx="23">
                  <c:v>42490.218184025689</c:v>
                </c:pt>
                <c:pt idx="24">
                  <c:v>41583.212824502385</c:v>
                </c:pt>
                <c:pt idx="25">
                  <c:v>40652.34819852408</c:v>
                </c:pt>
                <c:pt idx="26">
                  <c:v>39707.931578263291</c:v>
                </c:pt>
                <c:pt idx="27">
                  <c:v>38758.286274465361</c:v>
                </c:pt>
                <c:pt idx="28">
                  <c:v>37810.23068093793</c:v>
                </c:pt>
                <c:pt idx="29">
                  <c:v>36869.331864012143</c:v>
                </c:pt>
                <c:pt idx="30">
                  <c:v>35940.09039341419</c:v>
                </c:pt>
                <c:pt idx="31">
                  <c:v>35026.100599822908</c:v>
                </c:pt>
                <c:pt idx="32">
                  <c:v>34130.19200830497</c:v>
                </c:pt>
                <c:pt idx="33">
                  <c:v>33254.552247087267</c:v>
                </c:pt>
                <c:pt idx="34">
                  <c:v>32400.832472887778</c:v>
                </c:pt>
                <c:pt idx="35">
                  <c:v>31570.23705264254</c:v>
                </c:pt>
                <c:pt idx="36">
                  <c:v>30763.599464066992</c:v>
                </c:pt>
                <c:pt idx="37">
                  <c:v>29981.446333584841</c:v>
                </c:pt>
                <c:pt idx="38">
                  <c:v>29224.051365315274</c:v>
                </c:pt>
                <c:pt idx="39">
                  <c:v>28491.480706811031</c:v>
                </c:pt>
                <c:pt idx="40">
                  <c:v>27783.631085397617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27-403B-883E-B595B53E85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'Low - Laggards'!$P$2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'Low - Laggards'!$P$3:$P$43</c:f>
              <c:numCache>
                <c:formatCode>0%</c:formatCode>
                <c:ptCount val="41"/>
                <c:pt idx="0">
                  <c:v>0.99367880543427656</c:v>
                </c:pt>
                <c:pt idx="1">
                  <c:v>0.99258180150131659</c:v>
                </c:pt>
                <c:pt idx="2">
                  <c:v>0.99116102992354316</c:v>
                </c:pt>
                <c:pt idx="3">
                  <c:v>0.98926985867692596</c:v>
                </c:pt>
                <c:pt idx="4">
                  <c:v>0.98667107230379392</c:v>
                </c:pt>
                <c:pt idx="5">
                  <c:v>0.98297200334469448</c:v>
                </c:pt>
                <c:pt idx="6">
                  <c:v>0.97752081295982063</c:v>
                </c:pt>
                <c:pt idx="7">
                  <c:v>0.9692820539110476</c:v>
                </c:pt>
                <c:pt idx="8">
                  <c:v>0.9568463694892172</c:v>
                </c:pt>
                <c:pt idx="9">
                  <c:v>0.93902198355259248</c:v>
                </c:pt>
                <c:pt idx="10">
                  <c:v>0.91623604811456727</c:v>
                </c:pt>
                <c:pt idx="11">
                  <c:v>0.89089604368748965</c:v>
                </c:pt>
                <c:pt idx="12">
                  <c:v>0.8649140850231759</c:v>
                </c:pt>
                <c:pt idx="13">
                  <c:v>0.83849183464911192</c:v>
                </c:pt>
                <c:pt idx="14">
                  <c:v>0.8117330215554881</c:v>
                </c:pt>
                <c:pt idx="15">
                  <c:v>0.7851294426764116</c:v>
                </c:pt>
                <c:pt idx="16">
                  <c:v>0.75915150323956204</c:v>
                </c:pt>
                <c:pt idx="17">
                  <c:v>0.73412693568877385</c:v>
                </c:pt>
                <c:pt idx="18">
                  <c:v>0.71025535671311102</c:v>
                </c:pt>
                <c:pt idx="19">
                  <c:v>0.68763747058554581</c:v>
                </c:pt>
                <c:pt idx="20">
                  <c:v>0.66630310485962729</c:v>
                </c:pt>
                <c:pt idx="21">
                  <c:v>0.64623447149560564</c:v>
                </c:pt>
                <c:pt idx="22">
                  <c:v>0.62738388565040215</c:v>
                </c:pt>
                <c:pt idx="23">
                  <c:v>0.60968649218481397</c:v>
                </c:pt>
                <c:pt idx="24">
                  <c:v>0.5930689999115244</c:v>
                </c:pt>
                <c:pt idx="25">
                  <c:v>0.57745543821181544</c:v>
                </c:pt>
                <c:pt idx="26">
                  <c:v>0.56277079274073849</c:v>
                </c:pt>
                <c:pt idx="27">
                  <c:v>0.54894318041761292</c:v>
                </c:pt>
                <c:pt idx="28">
                  <c:v>0.53590504569233255</c:v>
                </c:pt>
                <c:pt idx="29">
                  <c:v>0.52359371777028652</c:v>
                </c:pt>
                <c:pt idx="30">
                  <c:v>0.51195156226653304</c:v>
                </c:pt>
                <c:pt idx="31">
                  <c:v>0.50092588465914378</c:v>
                </c:pt>
                <c:pt idx="32">
                  <c:v>0.49046868982019487</c:v>
                </c:pt>
                <c:pt idx="33">
                  <c:v>0.48053636554635393</c:v>
                </c:pt>
                <c:pt idx="34">
                  <c:v>0.47108933346053178</c:v>
                </c:pt>
                <c:pt idx="35">
                  <c:v>0.46209169426998531</c:v>
                </c:pt>
                <c:pt idx="36">
                  <c:v>0.45351088354916452</c:v>
                </c:pt>
                <c:pt idx="37">
                  <c:v>0.44531734715929472</c:v>
                </c:pt>
                <c:pt idx="38">
                  <c:v>0.43748424087976834</c:v>
                </c:pt>
                <c:pt idx="39">
                  <c:v>0.42998715596527415</c:v>
                </c:pt>
                <c:pt idx="40">
                  <c:v>0.42280387058787872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57-4947-8006-E2B5461D2965}"/>
            </c:ext>
          </c:extLst>
        </c:ser>
        <c:ser>
          <c:idx val="1"/>
          <c:order val="1"/>
          <c:tx>
            <c:strRef>
              <c:f>'Low - Laggards'!$Q$2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'Low - Laggards'!$Q$3:$Q$43</c:f>
              <c:numCache>
                <c:formatCode>0%</c:formatCode>
                <c:ptCount val="41"/>
                <c:pt idx="0">
                  <c:v>6.3211945657233991E-3</c:v>
                </c:pt>
                <c:pt idx="1">
                  <c:v>7.4181984986834912E-3</c:v>
                </c:pt>
                <c:pt idx="2">
                  <c:v>8.8389700764569257E-3</c:v>
                </c:pt>
                <c:pt idx="3">
                  <c:v>1.0730141323074066E-2</c:v>
                </c:pt>
                <c:pt idx="4">
                  <c:v>1.3328927696206104E-2</c:v>
                </c:pt>
                <c:pt idx="5">
                  <c:v>1.7027996655305574E-2</c:v>
                </c:pt>
                <c:pt idx="6">
                  <c:v>2.2479187040179427E-2</c:v>
                </c:pt>
                <c:pt idx="7">
                  <c:v>3.0717946088952432E-2</c:v>
                </c:pt>
                <c:pt idx="8">
                  <c:v>4.3153630510782838E-2</c:v>
                </c:pt>
                <c:pt idx="9">
                  <c:v>6.0978016447407656E-2</c:v>
                </c:pt>
                <c:pt idx="10">
                  <c:v>8.3763951885432786E-2</c:v>
                </c:pt>
                <c:pt idx="11">
                  <c:v>0.10910395631251026</c:v>
                </c:pt>
                <c:pt idx="12">
                  <c:v>0.13508591497682412</c:v>
                </c:pt>
                <c:pt idx="13">
                  <c:v>0.16150816535088802</c:v>
                </c:pt>
                <c:pt idx="14">
                  <c:v>0.18826697844451182</c:v>
                </c:pt>
                <c:pt idx="15">
                  <c:v>0.21487055732358853</c:v>
                </c:pt>
                <c:pt idx="16">
                  <c:v>0.24084849676043796</c:v>
                </c:pt>
                <c:pt idx="17">
                  <c:v>0.2658730643112262</c:v>
                </c:pt>
                <c:pt idx="18">
                  <c:v>0.28974464328688893</c:v>
                </c:pt>
                <c:pt idx="19">
                  <c:v>0.31236252941445419</c:v>
                </c:pt>
                <c:pt idx="20">
                  <c:v>0.33369689514037271</c:v>
                </c:pt>
                <c:pt idx="21">
                  <c:v>0.3537655285043943</c:v>
                </c:pt>
                <c:pt idx="22">
                  <c:v>0.37261611434959779</c:v>
                </c:pt>
                <c:pt idx="23">
                  <c:v>0.39031350781518603</c:v>
                </c:pt>
                <c:pt idx="24">
                  <c:v>0.4069310000884756</c:v>
                </c:pt>
                <c:pt idx="25">
                  <c:v>0.42254456178818461</c:v>
                </c:pt>
                <c:pt idx="26">
                  <c:v>0.43722920725926151</c:v>
                </c:pt>
                <c:pt idx="27">
                  <c:v>0.45105681958238714</c:v>
                </c:pt>
                <c:pt idx="28">
                  <c:v>0.4640949543076674</c:v>
                </c:pt>
                <c:pt idx="29">
                  <c:v>0.47640628222971354</c:v>
                </c:pt>
                <c:pt idx="30">
                  <c:v>0.48804843773346701</c:v>
                </c:pt>
                <c:pt idx="31">
                  <c:v>0.49907411534085622</c:v>
                </c:pt>
                <c:pt idx="32">
                  <c:v>0.50953131017980513</c:v>
                </c:pt>
                <c:pt idx="33">
                  <c:v>0.51946363445364607</c:v>
                </c:pt>
                <c:pt idx="34">
                  <c:v>0.52891066653946817</c:v>
                </c:pt>
                <c:pt idx="35">
                  <c:v>0.53790830573001469</c:v>
                </c:pt>
                <c:pt idx="36">
                  <c:v>0.54648911645083531</c:v>
                </c:pt>
                <c:pt idx="37">
                  <c:v>0.55468265284070517</c:v>
                </c:pt>
                <c:pt idx="38">
                  <c:v>0.56251575912023166</c:v>
                </c:pt>
                <c:pt idx="39">
                  <c:v>0.57001284403472585</c:v>
                </c:pt>
                <c:pt idx="40">
                  <c:v>0.57719612941212117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57-4947-8006-E2B5461D29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Saturation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'Total market'!$AD$2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market'!$AD$3:$AD$43</c:f>
              <c:numCache>
                <c:formatCode>0%</c:formatCode>
                <c:ptCount val="41"/>
                <c:pt idx="0">
                  <c:v>1.9999999999999996E-3</c:v>
                </c:pt>
                <c:pt idx="1">
                  <c:v>6.8186416425056783E-3</c:v>
                </c:pt>
                <c:pt idx="2">
                  <c:v>1.5851667620428521E-2</c:v>
                </c:pt>
                <c:pt idx="3">
                  <c:v>2.7871320809859032E-2</c:v>
                </c:pt>
                <c:pt idx="4">
                  <c:v>4.155919869835141E-2</c:v>
                </c:pt>
                <c:pt idx="5">
                  <c:v>5.5951526746599138E-2</c:v>
                </c:pt>
                <c:pt idx="6">
                  <c:v>7.0405554512869603E-2</c:v>
                </c:pt>
                <c:pt idx="7">
                  <c:v>8.4513596491925622E-2</c:v>
                </c:pt>
                <c:pt idx="8">
                  <c:v>9.8033468792374581E-2</c:v>
                </c:pt>
                <c:pt idx="9">
                  <c:v>0.11084024401908547</c:v>
                </c:pt>
                <c:pt idx="10">
                  <c:v>0.12289508187370653</c:v>
                </c:pt>
                <c:pt idx="11">
                  <c:v>0.13422701221971467</c:v>
                </c:pt>
                <c:pt idx="12">
                  <c:v>0.14492455759198994</c:v>
                </c:pt>
                <c:pt idx="13">
                  <c:v>0.15513456941502063</c:v>
                </c:pt>
                <c:pt idx="14">
                  <c:v>0.16506559491619788</c:v>
                </c:pt>
                <c:pt idx="15">
                  <c:v>0.17499291458548755</c:v>
                </c:pt>
                <c:pt idx="16">
                  <c:v>0.18526254251021695</c:v>
                </c:pt>
                <c:pt idx="17">
                  <c:v>0.19629192635191156</c:v>
                </c:pt>
                <c:pt idx="18">
                  <c:v>0.20856513087701556</c:v>
                </c:pt>
                <c:pt idx="19">
                  <c:v>0.22261911874190884</c:v>
                </c:pt>
                <c:pt idx="20">
                  <c:v>0.2390152882173551</c:v>
                </c:pt>
                <c:pt idx="21">
                  <c:v>0.25828821161131271</c:v>
                </c:pt>
                <c:pt idx="22">
                  <c:v>0.28086523035997385</c:v>
                </c:pt>
                <c:pt idx="23">
                  <c:v>0.30696115652399814</c:v>
                </c:pt>
                <c:pt idx="24">
                  <c:v>0.33647282324958139</c:v>
                </c:pt>
                <c:pt idx="25">
                  <c:v>0.36891736572021283</c:v>
                </c:pt>
                <c:pt idx="26">
                  <c:v>0.40345449741294814</c:v>
                </c:pt>
                <c:pt idx="27">
                  <c:v>0.43899862011933738</c:v>
                </c:pt>
                <c:pt idx="28">
                  <c:v>0.4743846220732561</c:v>
                </c:pt>
                <c:pt idx="29">
                  <c:v>0.50853367144152339</c:v>
                </c:pt>
                <c:pt idx="30">
                  <c:v>0.5405784014208731</c:v>
                </c:pt>
                <c:pt idx="31">
                  <c:v>0.56993204994707947</c:v>
                </c:pt>
                <c:pt idx="32">
                  <c:v>0.59630433798601901</c:v>
                </c:pt>
                <c:pt idx="33">
                  <c:v>0.61967261002669916</c:v>
                </c:pt>
                <c:pt idx="34">
                  <c:v>0.64021662176779204</c:v>
                </c:pt>
                <c:pt idx="35">
                  <c:v>0.65823019586453413</c:v>
                </c:pt>
                <c:pt idx="36">
                  <c:v>0.67403565722398473</c:v>
                </c:pt>
                <c:pt idx="37">
                  <c:v>0.68793046564705984</c:v>
                </c:pt>
                <c:pt idx="38">
                  <c:v>0.70017164086155137</c:v>
                </c:pt>
                <c:pt idx="39">
                  <c:v>0.7109784961479626</c:v>
                </c:pt>
                <c:pt idx="40">
                  <c:v>0.7205383260318996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1A-4CCB-A29F-DE9D1B50FC3B}"/>
            </c:ext>
          </c:extLst>
        </c:ser>
        <c:ser>
          <c:idx val="1"/>
          <c:order val="1"/>
          <c:tx>
            <c:strRef>
              <c:f>'Total market'!$AE$2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market'!$AE$3:$AE$43</c:f>
              <c:numCache>
                <c:formatCode>0%</c:formatCode>
                <c:ptCount val="41"/>
                <c:pt idx="0">
                  <c:v>2E-3</c:v>
                </c:pt>
                <c:pt idx="1">
                  <c:v>3.7934449324674717E-3</c:v>
                </c:pt>
                <c:pt idx="2">
                  <c:v>6.8501954471752759E-3</c:v>
                </c:pt>
                <c:pt idx="3">
                  <c:v>1.1406031324033054E-2</c:v>
                </c:pt>
                <c:pt idx="4">
                  <c:v>1.7466530036876097E-2</c:v>
                </c:pt>
                <c:pt idx="5">
                  <c:v>2.4866004453807555E-2</c:v>
                </c:pt>
                <c:pt idx="6">
                  <c:v>3.3363980997950481E-2</c:v>
                </c:pt>
                <c:pt idx="7">
                  <c:v>4.2720171806905252E-2</c:v>
                </c:pt>
                <c:pt idx="8">
                  <c:v>5.2740634706489202E-2</c:v>
                </c:pt>
                <c:pt idx="9">
                  <c:v>6.3306952739879005E-2</c:v>
                </c:pt>
                <c:pt idx="10">
                  <c:v>7.4401295207564569E-2</c:v>
                </c:pt>
                <c:pt idx="11">
                  <c:v>8.6137026049178084E-2</c:v>
                </c:pt>
                <c:pt idx="12">
                  <c:v>9.8800429996148617E-2</c:v>
                </c:pt>
                <c:pt idx="13">
                  <c:v>0.11290191404028356</c:v>
                </c:pt>
                <c:pt idx="14">
                  <c:v>0.12921868383075691</c:v>
                </c:pt>
                <c:pt idx="15">
                  <c:v>0.14877617778982019</c:v>
                </c:pt>
                <c:pt idx="16">
                  <c:v>0.17266525773924762</c:v>
                </c:pt>
                <c:pt idx="17">
                  <c:v>0.20159997318563411</c:v>
                </c:pt>
                <c:pt idx="18">
                  <c:v>0.23535038262663641</c:v>
                </c:pt>
                <c:pt idx="19">
                  <c:v>0.2725332474708726</c:v>
                </c:pt>
                <c:pt idx="20">
                  <c:v>0.31108234634217447</c:v>
                </c:pt>
                <c:pt idx="21">
                  <c:v>0.34904040194594493</c:v>
                </c:pt>
                <c:pt idx="22">
                  <c:v>0.38508032787604463</c:v>
                </c:pt>
                <c:pt idx="23">
                  <c:v>0.41856738983023573</c:v>
                </c:pt>
                <c:pt idx="24">
                  <c:v>0.44935143923628557</c:v>
                </c:pt>
                <c:pt idx="25">
                  <c:v>0.47752798320674872</c:v>
                </c:pt>
                <c:pt idx="26">
                  <c:v>0.50328230115410444</c:v>
                </c:pt>
                <c:pt idx="27">
                  <c:v>0.52681801684131691</c:v>
                </c:pt>
                <c:pt idx="28">
                  <c:v>0.54833253938712845</c:v>
                </c:pt>
                <c:pt idx="29">
                  <c:v>0.56801027902486179</c:v>
                </c:pt>
                <c:pt idx="30">
                  <c:v>0.58602105228345858</c:v>
                </c:pt>
                <c:pt idx="31">
                  <c:v>0.60251999224536779</c:v>
                </c:pt>
                <c:pt idx="32">
                  <c:v>0.61764806385450111</c:v>
                </c:pt>
                <c:pt idx="33">
                  <c:v>0.6315328887035121</c:v>
                </c:pt>
                <c:pt idx="34">
                  <c:v>0.64428972233311088</c:v>
                </c:pt>
                <c:pt idx="35">
                  <c:v>0.65602248690426046</c:v>
                </c:pt>
                <c:pt idx="36">
                  <c:v>0.66682479911629811</c:v>
                </c:pt>
                <c:pt idx="37">
                  <c:v>0.67678095737730393</c:v>
                </c:pt>
                <c:pt idx="38">
                  <c:v>0.6859668680022698</c:v>
                </c:pt>
                <c:pt idx="39">
                  <c:v>0.69445090045645574</c:v>
                </c:pt>
                <c:pt idx="40">
                  <c:v>0.70229466822611397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1A-4CCB-A29F-DE9D1B50FC3B}"/>
            </c:ext>
          </c:extLst>
        </c:ser>
        <c:ser>
          <c:idx val="2"/>
          <c:order val="2"/>
          <c:tx>
            <c:strRef>
              <c:f>'Total market'!$AF$2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market'!$AF$3:$AF$43</c:f>
              <c:numCache>
                <c:formatCode>0%</c:formatCode>
                <c:ptCount val="41"/>
                <c:pt idx="0">
                  <c:v>2.0056980056980056E-3</c:v>
                </c:pt>
                <c:pt idx="1">
                  <c:v>2.6673820524845591E-3</c:v>
                </c:pt>
                <c:pt idx="2">
                  <c:v>3.7011964531180404E-3</c:v>
                </c:pt>
                <c:pt idx="3">
                  <c:v>5.3238021619229949E-3</c:v>
                </c:pt>
                <c:pt idx="4">
                  <c:v>7.8600624583511618E-3</c:v>
                </c:pt>
                <c:pt idx="5">
                  <c:v>1.1791675301331364E-2</c:v>
                </c:pt>
                <c:pt idx="6">
                  <c:v>1.7831576253885761E-2</c:v>
                </c:pt>
                <c:pt idx="7">
                  <c:v>2.7014156419440969E-2</c:v>
                </c:pt>
                <c:pt idx="8">
                  <c:v>4.0710474177573605E-2</c:v>
                </c:pt>
                <c:pt idx="9">
                  <c:v>6.0291042223587034E-2</c:v>
                </c:pt>
                <c:pt idx="10">
                  <c:v>8.6070797777144561E-2</c:v>
                </c:pt>
                <c:pt idx="11">
                  <c:v>0.1164645179345387</c:v>
                </c:pt>
                <c:pt idx="12">
                  <c:v>0.14885549319673272</c:v>
                </c:pt>
                <c:pt idx="13">
                  <c:v>0.18120620266388193</c:v>
                </c:pt>
                <c:pt idx="14">
                  <c:v>0.21256787346155012</c:v>
                </c:pt>
                <c:pt idx="15">
                  <c:v>0.24258340860346661</c:v>
                </c:pt>
                <c:pt idx="16">
                  <c:v>0.27110805904879776</c:v>
                </c:pt>
                <c:pt idx="17">
                  <c:v>0.29809632842057271</c:v>
                </c:pt>
                <c:pt idx="18">
                  <c:v>0.32356069288302797</c:v>
                </c:pt>
                <c:pt idx="19">
                  <c:v>0.34754781719625888</c:v>
                </c:pt>
                <c:pt idx="20">
                  <c:v>0.37012379701977111</c:v>
                </c:pt>
                <c:pt idx="21">
                  <c:v>0.39136486928985176</c:v>
                </c:pt>
                <c:pt idx="22">
                  <c:v>0.41135151848716911</c:v>
                </c:pt>
                <c:pt idx="23">
                  <c:v>0.43016473846730718</c:v>
                </c:pt>
                <c:pt idx="24">
                  <c:v>0.44788368945885709</c:v>
                </c:pt>
                <c:pt idx="25">
                  <c:v>0.46458427202202623</c:v>
                </c:pt>
                <c:pt idx="26">
                  <c:v>0.4803383097249847</c:v>
                </c:pt>
                <c:pt idx="27">
                  <c:v>0.49521313744637324</c:v>
                </c:pt>
                <c:pt idx="28">
                  <c:v>0.50927145905645343</c:v>
                </c:pt>
                <c:pt idx="29">
                  <c:v>0.52257138182081597</c:v>
                </c:pt>
                <c:pt idx="30">
                  <c:v>0.53516656394624229</c:v>
                </c:pt>
                <c:pt idx="31">
                  <c:v>0.54710643145010462</c:v>
                </c:pt>
                <c:pt idx="32">
                  <c:v>0.55843643416698308</c:v>
                </c:pt>
                <c:pt idx="33">
                  <c:v>0.56919832021393646</c:v>
                </c:pt>
                <c:pt idx="34">
                  <c:v>0.57943041491593084</c:v>
                </c:pt>
                <c:pt idx="35">
                  <c:v>0.5891678949049225</c:v>
                </c:pt>
                <c:pt idx="36">
                  <c:v>0.59844305143219545</c:v>
                </c:pt>
                <c:pt idx="37">
                  <c:v>0.60728553927523343</c:v>
                </c:pt>
                <c:pt idx="38">
                  <c:v>0.61572260925870315</c:v>
                </c:pt>
                <c:pt idx="39">
                  <c:v>0.62377932354304633</c:v>
                </c:pt>
                <c:pt idx="40">
                  <c:v>0.63147875360601391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1A-4CCB-A29F-DE9D1B50FC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7727151"/>
        <c:axId val="1777158687"/>
      </c:lineChart>
      <c:catAx>
        <c:axId val="2047727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77158687"/>
        <c:crosses val="autoZero"/>
        <c:auto val="1"/>
        <c:lblAlgn val="ctr"/>
        <c:lblOffset val="100"/>
        <c:noMultiLvlLbl val="0"/>
      </c:catAx>
      <c:valAx>
        <c:axId val="177715868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7727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'Low - Laggards'!$M$2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'Low - Laggards'!$M$3:$M$43</c:f>
              <c:numCache>
                <c:formatCode>0</c:formatCode>
                <c:ptCount val="41"/>
                <c:pt idx="0">
                  <c:v>192</c:v>
                </c:pt>
                <c:pt idx="1">
                  <c:v>212.74173391547231</c:v>
                </c:pt>
                <c:pt idx="2">
                  <c:v>237.71200001337945</c:v>
                </c:pt>
                <c:pt idx="3">
                  <c:v>268.25345637970372</c:v>
                </c:pt>
                <c:pt idx="4">
                  <c:v>306.34546191147405</c:v>
                </c:pt>
                <c:pt idx="5">
                  <c:v>355.00704175768965</c:v>
                </c:pt>
                <c:pt idx="6">
                  <c:v>418.99107361527194</c:v>
                </c:pt>
                <c:pt idx="7">
                  <c:v>505.94161772736959</c:v>
                </c:pt>
                <c:pt idx="8">
                  <c:v>628.09067806797282</c:v>
                </c:pt>
                <c:pt idx="9">
                  <c:v>803.82357061633184</c:v>
                </c:pt>
                <c:pt idx="10">
                  <c:v>1056.3268710330719</c:v>
                </c:pt>
                <c:pt idx="11">
                  <c:v>1405.5774965314959</c:v>
                </c:pt>
                <c:pt idx="12">
                  <c:v>1858.9976120049703</c:v>
                </c:pt>
                <c:pt idx="13">
                  <c:v>2414.4601232934774</c:v>
                </c:pt>
                <c:pt idx="14">
                  <c:v>3068.9763108130664</c:v>
                </c:pt>
                <c:pt idx="15">
                  <c:v>3819.2089918060697</c:v>
                </c:pt>
                <c:pt idx="16">
                  <c:v>4659.6272173689913</c:v>
                </c:pt>
                <c:pt idx="17">
                  <c:v>5582.7186409506439</c:v>
                </c:pt>
                <c:pt idx="18">
                  <c:v>6579.7734175969981</c:v>
                </c:pt>
                <c:pt idx="19">
                  <c:v>7641.5590344942157</c:v>
                </c:pt>
                <c:pt idx="20">
                  <c:v>8758.8212239588847</c:v>
                </c:pt>
                <c:pt idx="21">
                  <c:v>9922.6252594347297</c:v>
                </c:pt>
                <c:pt idx="22">
                  <c:v>11124.568533284086</c:v>
                </c:pt>
                <c:pt idx="23">
                  <c:v>12356.897455497952</c:v>
                </c:pt>
                <c:pt idx="24">
                  <c:v>13612.557420235948</c:v>
                </c:pt>
                <c:pt idx="25">
                  <c:v>14885.198349648834</c:v>
                </c:pt>
                <c:pt idx="26">
                  <c:v>16169.152328749678</c:v>
                </c:pt>
                <c:pt idx="27">
                  <c:v>17459.394907156649</c:v>
                </c:pt>
                <c:pt idx="28">
                  <c:v>18751.497895794273</c:v>
                </c:pt>
                <c:pt idx="29">
                  <c:v>20041.578781681364</c:v>
                </c:pt>
                <c:pt idx="30">
                  <c:v>21326.249997299921</c:v>
                </c:pt>
                <c:pt idx="31">
                  <c:v>22602.569998555569</c:v>
                </c:pt>
                <c:pt idx="32">
                  <c:v>23867.9972522639</c:v>
                </c:pt>
                <c:pt idx="33">
                  <c:v>25120.347678513772</c:v>
                </c:pt>
                <c:pt idx="34">
                  <c:v>26357.755739965585</c:v>
                </c:pt>
                <c:pt idx="35">
                  <c:v>27578.639152356754</c:v>
                </c:pt>
                <c:pt idx="36">
                  <c:v>28781.667062242988</c:v>
                </c:pt>
                <c:pt idx="37">
                  <c:v>29965.731468094848</c:v>
                </c:pt>
                <c:pt idx="38">
                  <c:v>31129.92162832549</c:v>
                </c:pt>
                <c:pt idx="39">
                  <c:v>32273.501190686329</c:v>
                </c:pt>
                <c:pt idx="40">
                  <c:v>33395.887782518694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5C-4071-8CB3-74DFEE116D4D}"/>
            </c:ext>
          </c:extLst>
        </c:ser>
        <c:ser>
          <c:idx val="0"/>
          <c:order val="1"/>
          <c:tx>
            <c:strRef>
              <c:f>'Low - Laggards'!$L$2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'Low - Laggards'!$L$3:$L$43</c:f>
              <c:numCache>
                <c:formatCode>0</c:formatCode>
                <c:ptCount val="41"/>
                <c:pt idx="0">
                  <c:v>95808</c:v>
                </c:pt>
                <c:pt idx="1">
                  <c:v>95787.258266084536</c:v>
                </c:pt>
                <c:pt idx="2">
                  <c:v>95762.287999986627</c:v>
                </c:pt>
                <c:pt idx="3">
                  <c:v>95731.746543620306</c:v>
                </c:pt>
                <c:pt idx="4">
                  <c:v>95693.654538088536</c:v>
                </c:pt>
                <c:pt idx="5">
                  <c:v>95644.992958242321</c:v>
                </c:pt>
                <c:pt idx="6">
                  <c:v>95581.008926384733</c:v>
                </c:pt>
                <c:pt idx="7">
                  <c:v>95494.058382272633</c:v>
                </c:pt>
                <c:pt idx="8">
                  <c:v>95371.909321932035</c:v>
                </c:pt>
                <c:pt idx="9">
                  <c:v>95196.17642938369</c:v>
                </c:pt>
                <c:pt idx="10">
                  <c:v>94943.673128966955</c:v>
                </c:pt>
                <c:pt idx="11">
                  <c:v>94594.422503468522</c:v>
                </c:pt>
                <c:pt idx="12">
                  <c:v>94141.002387995046</c:v>
                </c:pt>
                <c:pt idx="13">
                  <c:v>93585.539876706549</c:v>
                </c:pt>
                <c:pt idx="14">
                  <c:v>92931.023689186957</c:v>
                </c:pt>
                <c:pt idx="15">
                  <c:v>92180.791008193963</c:v>
                </c:pt>
                <c:pt idx="16">
                  <c:v>91340.37278263105</c:v>
                </c:pt>
                <c:pt idx="17">
                  <c:v>90417.28135904939</c:v>
                </c:pt>
                <c:pt idx="18">
                  <c:v>89420.226582403033</c:v>
                </c:pt>
                <c:pt idx="19">
                  <c:v>88358.440965505812</c:v>
                </c:pt>
                <c:pt idx="20">
                  <c:v>87241.178776041139</c:v>
                </c:pt>
                <c:pt idx="21">
                  <c:v>86077.374740565283</c:v>
                </c:pt>
                <c:pt idx="22">
                  <c:v>84875.431466715934</c:v>
                </c:pt>
                <c:pt idx="23">
                  <c:v>83643.102544502079</c:v>
                </c:pt>
                <c:pt idx="24">
                  <c:v>82387.442579764072</c:v>
                </c:pt>
                <c:pt idx="25">
                  <c:v>81114.801650351175</c:v>
                </c:pt>
                <c:pt idx="26">
                  <c:v>79830.847671250332</c:v>
                </c:pt>
                <c:pt idx="27">
                  <c:v>78540.605092843369</c:v>
                </c:pt>
                <c:pt idx="28">
                  <c:v>77248.502104205734</c:v>
                </c:pt>
                <c:pt idx="29">
                  <c:v>75958.421218318632</c:v>
                </c:pt>
                <c:pt idx="30">
                  <c:v>74673.750002700079</c:v>
                </c:pt>
                <c:pt idx="31">
                  <c:v>73397.430001444445</c:v>
                </c:pt>
                <c:pt idx="32">
                  <c:v>72132.002747736115</c:v>
                </c:pt>
                <c:pt idx="33">
                  <c:v>70879.652321486239</c:v>
                </c:pt>
                <c:pt idx="34">
                  <c:v>69642.244260034422</c:v>
                </c:pt>
                <c:pt idx="35">
                  <c:v>68421.360847643256</c:v>
                </c:pt>
                <c:pt idx="36">
                  <c:v>67218.332937757019</c:v>
                </c:pt>
                <c:pt idx="37">
                  <c:v>66034.268531905152</c:v>
                </c:pt>
                <c:pt idx="38">
                  <c:v>64870.078371674514</c:v>
                </c:pt>
                <c:pt idx="39">
                  <c:v>63726.498809313678</c:v>
                </c:pt>
                <c:pt idx="40">
                  <c:v>62604.112217481314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5C-4071-8CB3-74DFEE116D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New tech installed base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'High-end market'!$C$2</c:f>
              <c:strCache>
                <c:ptCount val="1"/>
                <c:pt idx="0">
                  <c:v>Innovators cum. demand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market'!$C$3:$C$43</c:f>
              <c:numCache>
                <c:formatCode>0</c:formatCode>
                <c:ptCount val="41"/>
                <c:pt idx="0">
                  <c:v>45</c:v>
                </c:pt>
                <c:pt idx="1">
                  <c:v>304.60345347514777</c:v>
                </c:pt>
                <c:pt idx="2">
                  <c:v>745.9933597525162</c:v>
                </c:pt>
                <c:pt idx="3">
                  <c:v>1208.0637562093775</c:v>
                </c:pt>
                <c:pt idx="4">
                  <c:v>1629.4679197262217</c:v>
                </c:pt>
                <c:pt idx="5">
                  <c:v>1994.1916732005743</c:v>
                </c:pt>
                <c:pt idx="6">
                  <c:v>2302.1790553520186</c:v>
                </c:pt>
                <c:pt idx="7">
                  <c:v>2559.1313877380517</c:v>
                </c:pt>
                <c:pt idx="8">
                  <c:v>2772.6250681811212</c:v>
                </c:pt>
                <c:pt idx="9">
                  <c:v>2950.6045981499192</c:v>
                </c:pt>
                <c:pt idx="10">
                  <c:v>3100.9085772511407</c:v>
                </c:pt>
                <c:pt idx="11">
                  <c:v>3231.3099586695853</c:v>
                </c:pt>
                <c:pt idx="12">
                  <c:v>3349.8481862809763</c:v>
                </c:pt>
                <c:pt idx="13">
                  <c:v>3465.3401419491311</c:v>
                </c:pt>
                <c:pt idx="14">
                  <c:v>3587.9932537260738</c:v>
                </c:pt>
                <c:pt idx="15">
                  <c:v>3730.0601569907831</c:v>
                </c:pt>
                <c:pt idx="16">
                  <c:v>3906.4911526424012</c:v>
                </c:pt>
                <c:pt idx="17">
                  <c:v>4135.5402072530533</c:v>
                </c:pt>
                <c:pt idx="18">
                  <c:v>4439.2053505538761</c:v>
                </c:pt>
                <c:pt idx="19">
                  <c:v>4843.1686420355281</c:v>
                </c:pt>
                <c:pt idx="20">
                  <c:v>5375.5312612422749</c:v>
                </c:pt>
                <c:pt idx="21">
                  <c:v>6063.2795222651275</c:v>
                </c:pt>
                <c:pt idx="22">
                  <c:v>6925.5901643796215</c:v>
                </c:pt>
                <c:pt idx="23">
                  <c:v>7964.6036664293779</c:v>
                </c:pt>
                <c:pt idx="24">
                  <c:v>9157.2576279185669</c:v>
                </c:pt>
                <c:pt idx="25">
                  <c:v>10453.884482718648</c:v>
                </c:pt>
                <c:pt idx="26">
                  <c:v>11786.851197862832</c:v>
                </c:pt>
                <c:pt idx="27">
                  <c:v>13085.938828475628</c:v>
                </c:pt>
                <c:pt idx="28">
                  <c:v>14292.737823413378</c:v>
                </c:pt>
                <c:pt idx="29">
                  <c:v>15368.371517121519</c:v>
                </c:pt>
                <c:pt idx="30">
                  <c:v>16294.119553437387</c:v>
                </c:pt>
                <c:pt idx="31">
                  <c:v>17067.819712978326</c:v>
                </c:pt>
                <c:pt idx="32">
                  <c:v>17699.041026102997</c:v>
                </c:pt>
                <c:pt idx="33">
                  <c:v>18204.608374020627</c:v>
                </c:pt>
                <c:pt idx="34">
                  <c:v>18604.779029953406</c:v>
                </c:pt>
                <c:pt idx="35">
                  <c:v>18919.959987757626</c:v>
                </c:pt>
                <c:pt idx="36">
                  <c:v>19168.234822629696</c:v>
                </c:pt>
                <c:pt idx="37">
                  <c:v>19364.256338253494</c:v>
                </c:pt>
                <c:pt idx="38">
                  <c:v>19519.421655969531</c:v>
                </c:pt>
                <c:pt idx="39">
                  <c:v>19642.535034018318</c:v>
                </c:pt>
                <c:pt idx="40">
                  <c:v>19740.419013407271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30-4903-A377-7E8273F1E480}"/>
            </c:ext>
          </c:extLst>
        </c:ser>
        <c:ser>
          <c:idx val="1"/>
          <c:order val="1"/>
          <c:tx>
            <c:strRef>
              <c:f>'High-end market'!$D$2</c:f>
              <c:strCache>
                <c:ptCount val="1"/>
                <c:pt idx="0">
                  <c:v>Early adopters cum. demand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market'!$D$3:$D$43</c:f>
              <c:numCache>
                <c:formatCode>0</c:formatCode>
                <c:ptCount val="41"/>
                <c:pt idx="0">
                  <c:v>189</c:v>
                </c:pt>
                <c:pt idx="1">
                  <c:v>865.06616562513636</c:v>
                </c:pt>
                <c:pt idx="2">
                  <c:v>2164.6761975833542</c:v>
                </c:pt>
                <c:pt idx="3">
                  <c:v>3821.0607509734855</c:v>
                </c:pt>
                <c:pt idx="4">
                  <c:v>5590.6030714098597</c:v>
                </c:pt>
                <c:pt idx="5">
                  <c:v>7333.0239369004048</c:v>
                </c:pt>
                <c:pt idx="6">
                  <c:v>8976.6741782834524</c:v>
                </c:pt>
                <c:pt idx="7">
                  <c:v>10489.235421525616</c:v>
                </c:pt>
                <c:pt idx="8">
                  <c:v>11860.80989234132</c:v>
                </c:pt>
                <c:pt idx="9">
                  <c:v>13094.587055796921</c:v>
                </c:pt>
                <c:pt idx="10">
                  <c:v>14201.813673218523</c:v>
                </c:pt>
                <c:pt idx="11">
                  <c:v>15199.316401309969</c:v>
                </c:pt>
                <c:pt idx="12">
                  <c:v>16108.630559620929</c:v>
                </c:pt>
                <c:pt idx="13">
                  <c:v>16956.153314141884</c:v>
                </c:pt>
                <c:pt idx="14">
                  <c:v>17773.874892375177</c:v>
                </c:pt>
                <c:pt idx="15">
                  <c:v>18600.291906980419</c:v>
                </c:pt>
                <c:pt idx="16">
                  <c:v>19481.163384532945</c:v>
                </c:pt>
                <c:pt idx="17">
                  <c:v>20469.836049767619</c:v>
                </c:pt>
                <c:pt idx="18">
                  <c:v>21626.855180786417</c:v>
                </c:pt>
                <c:pt idx="19">
                  <c:v>23018.396319552179</c:v>
                </c:pt>
                <c:pt idx="20">
                  <c:v>24712.716108622259</c:v>
                </c:pt>
                <c:pt idx="21">
                  <c:v>26773.551801219564</c:v>
                </c:pt>
                <c:pt idx="22">
                  <c:v>29249.680533273309</c:v>
                </c:pt>
                <c:pt idx="23">
                  <c:v>32161.277427978908</c:v>
                </c:pt>
                <c:pt idx="24">
                  <c:v>35486.384861876199</c:v>
                </c:pt>
                <c:pt idx="25">
                  <c:v>39153.378307153398</c:v>
                </c:pt>
                <c:pt idx="26">
                  <c:v>43045.06869103809</c:v>
                </c:pt>
                <c:pt idx="27">
                  <c:v>47015.475270402028</c:v>
                </c:pt>
                <c:pt idx="28">
                  <c:v>50913.899366065889</c:v>
                </c:pt>
                <c:pt idx="29">
                  <c:v>54607.776535101613</c:v>
                </c:pt>
                <c:pt idx="30">
                  <c:v>57997.968734459449</c:v>
                </c:pt>
                <c:pt idx="31">
                  <c:v>61024.883866037097</c:v>
                </c:pt>
                <c:pt idx="32">
                  <c:v>63667.173790712332</c:v>
                </c:pt>
                <c:pt idx="33">
                  <c:v>65935.442696704806</c:v>
                </c:pt>
                <c:pt idx="34">
                  <c:v>67862.688169001456</c:v>
                </c:pt>
                <c:pt idx="35">
                  <c:v>69493.083036589291</c:v>
                </c:pt>
                <c:pt idx="36">
                  <c:v>70871.83948175417</c:v>
                </c:pt>
                <c:pt idx="37">
                  <c:v>72039.237182498764</c:v>
                </c:pt>
                <c:pt idx="38">
                  <c:v>73029.188562624375</c:v>
                </c:pt>
                <c:pt idx="39">
                  <c:v>73869.918236128215</c:v>
                </c:pt>
                <c:pt idx="40">
                  <c:v>74584.924526027084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30-4903-A377-7E8273F1E480}"/>
            </c:ext>
          </c:extLst>
        </c:ser>
        <c:ser>
          <c:idx val="2"/>
          <c:order val="2"/>
          <c:tx>
            <c:strRef>
              <c:f>'High-end market'!$E$2</c:f>
              <c:strCache>
                <c:ptCount val="1"/>
                <c:pt idx="0">
                  <c:v>Early majority cum. demand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market'!$E$3:$E$43</c:f>
              <c:numCache>
                <c:formatCode>0</c:formatCode>
                <c:ptCount val="41"/>
                <c:pt idx="0">
                  <c:v>340</c:v>
                </c:pt>
                <c:pt idx="1">
                  <c:v>1093.979225278556</c:v>
                </c:pt>
                <c:pt idx="2">
                  <c:v>2546.6394495278519</c:v>
                </c:pt>
                <c:pt idx="3">
                  <c:v>4622.3395151549121</c:v>
                </c:pt>
                <c:pt idx="4">
                  <c:v>7112.33840445844</c:v>
                </c:pt>
                <c:pt idx="5">
                  <c:v>9817.5442703102599</c:v>
                </c:pt>
                <c:pt idx="6">
                  <c:v>12589.55252077449</c:v>
                </c:pt>
                <c:pt idx="7">
                  <c:v>15328.351005636036</c:v>
                </c:pt>
                <c:pt idx="8">
                  <c:v>17971.182309811345</c:v>
                </c:pt>
                <c:pt idx="9">
                  <c:v>20482.431187929807</c:v>
                </c:pt>
                <c:pt idx="10">
                  <c:v>22846.308069511208</c:v>
                </c:pt>
                <c:pt idx="11">
                  <c:v>25062.137365974941</c:v>
                </c:pt>
                <c:pt idx="12">
                  <c:v>27141.720731900587</c:v>
                </c:pt>
                <c:pt idx="13">
                  <c:v>29108.226005816847</c:v>
                </c:pt>
                <c:pt idx="14">
                  <c:v>30996.039095040134</c:v>
                </c:pt>
                <c:pt idx="15">
                  <c:v>32850.997955935258</c:v>
                </c:pt>
                <c:pt idx="16">
                  <c:v>34730.468500673865</c:v>
                </c:pt>
                <c:pt idx="17">
                  <c:v>36702.830337058957</c:v>
                </c:pt>
                <c:pt idx="18">
                  <c:v>38846.02695913284</c:v>
                </c:pt>
                <c:pt idx="19">
                  <c:v>41244.789694646293</c:v>
                </c:pt>
                <c:pt idx="20">
                  <c:v>43985.958649881737</c:v>
                </c:pt>
                <c:pt idx="21">
                  <c:v>47151.16483174084</c:v>
                </c:pt>
                <c:pt idx="22">
                  <c:v>50806.343269701792</c:v>
                </c:pt>
                <c:pt idx="23">
                  <c:v>54988.506069643292</c:v>
                </c:pt>
                <c:pt idx="24">
                  <c:v>59692.031737837482</c:v>
                </c:pt>
                <c:pt idx="25">
                  <c:v>64858.770127974451</c:v>
                </c:pt>
                <c:pt idx="26">
                  <c:v>70376.963456966798</c:v>
                </c:pt>
                <c:pt idx="27">
                  <c:v>76091.880146432493</c:v>
                </c:pt>
                <c:pt idx="28">
                  <c:v>81826.571521400998</c:v>
                </c:pt>
                <c:pt idx="29">
                  <c:v>87407.008263348544</c:v>
                </c:pt>
                <c:pt idx="30">
                  <c:v>92684.75346064147</c:v>
                </c:pt>
                <c:pt idx="31">
                  <c:v>97552.398674879019</c:v>
                </c:pt>
                <c:pt idx="32">
                  <c:v>101950.03089260662</c:v>
                </c:pt>
                <c:pt idx="33">
                  <c:v>105863.03416696272</c:v>
                </c:pt>
                <c:pt idx="34">
                  <c:v>109312.51096229878</c:v>
                </c:pt>
                <c:pt idx="35">
                  <c:v>112340.90481334465</c:v>
                </c:pt>
                <c:pt idx="36">
                  <c:v>114997.56359194921</c:v>
                </c:pt>
                <c:pt idx="37">
                  <c:v>117329.4289051201</c:v>
                </c:pt>
                <c:pt idx="38">
                  <c:v>119377.96978942273</c:v>
                </c:pt>
                <c:pt idx="39">
                  <c:v>121179.23607424715</c:v>
                </c:pt>
                <c:pt idx="40">
                  <c:v>122764.508282674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30-4903-A377-7E8273F1E480}"/>
            </c:ext>
          </c:extLst>
        </c:ser>
        <c:ser>
          <c:idx val="3"/>
          <c:order val="3"/>
          <c:tx>
            <c:strRef>
              <c:f>'High-end market'!$F$2</c:f>
              <c:strCache>
                <c:ptCount val="1"/>
                <c:pt idx="0">
                  <c:v>Late majority cum.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market'!$F$3:$F$43</c:f>
              <c:numCache>
                <c:formatCode>0</c:formatCode>
                <c:ptCount val="41"/>
                <c:pt idx="0">
                  <c:v>170</c:v>
                </c:pt>
                <c:pt idx="1">
                  <c:v>347.17737118907803</c:v>
                </c:pt>
                <c:pt idx="2">
                  <c:v>655.04139376206808</c:v>
                </c:pt>
                <c:pt idx="3">
                  <c:v>1120.6459039646538</c:v>
                </c:pt>
                <c:pt idx="4">
                  <c:v>1746.044756477173</c:v>
                </c:pt>
                <c:pt idx="5">
                  <c:v>2512.5480270651583</c:v>
                </c:pt>
                <c:pt idx="6">
                  <c:v>3390.7247915120197</c:v>
                </c:pt>
                <c:pt idx="7">
                  <c:v>4348.8433155858183</c:v>
                </c:pt>
                <c:pt idx="8">
                  <c:v>5357.8078508322415</c:v>
                </c:pt>
                <c:pt idx="9">
                  <c:v>6393.3892828529661</c:v>
                </c:pt>
                <c:pt idx="10">
                  <c:v>7436.947525283389</c:v>
                </c:pt>
                <c:pt idx="11">
                  <c:v>8475.5052037743189</c:v>
                </c:pt>
                <c:pt idx="12">
                  <c:v>9501.6610095225296</c:v>
                </c:pt>
                <c:pt idx="13">
                  <c:v>10513.564838570239</c:v>
                </c:pt>
                <c:pt idx="14">
                  <c:v>11514.995876370416</c:v>
                </c:pt>
                <c:pt idx="15">
                  <c:v>12515.467945660313</c:v>
                </c:pt>
                <c:pt idx="16">
                  <c:v>13530.232411364826</c:v>
                </c:pt>
                <c:pt idx="17">
                  <c:v>14580.049005267581</c:v>
                </c:pt>
                <c:pt idx="18">
                  <c:v>15690.613232532685</c:v>
                </c:pt>
                <c:pt idx="19">
                  <c:v>16891.520319081817</c:v>
                </c:pt>
                <c:pt idx="20">
                  <c:v>18214.593841018173</c:v>
                </c:pt>
                <c:pt idx="21">
                  <c:v>19691.350276749668</c:v>
                </c:pt>
                <c:pt idx="22">
                  <c:v>21349.400538460861</c:v>
                </c:pt>
                <c:pt idx="23">
                  <c:v>23207.823773554752</c:v>
                </c:pt>
                <c:pt idx="24">
                  <c:v>25272.055650059097</c:v>
                </c:pt>
                <c:pt idx="25">
                  <c:v>27529.50153000826</c:v>
                </c:pt>
                <c:pt idx="26">
                  <c:v>29947.53259164609</c:v>
                </c:pt>
                <c:pt idx="27">
                  <c:v>32475.252424794424</c:v>
                </c:pt>
                <c:pt idx="28">
                  <c:v>35049.275021425259</c:v>
                </c:pt>
                <c:pt idx="29">
                  <c:v>37602.257969289596</c:v>
                </c:pt>
                <c:pt idx="30">
                  <c:v>40071.97630817302</c:v>
                </c:pt>
                <c:pt idx="31">
                  <c:v>42408.769285636612</c:v>
                </c:pt>
                <c:pt idx="32">
                  <c:v>44579.940758002151</c:v>
                </c:pt>
                <c:pt idx="33">
                  <c:v>46570.544073502788</c:v>
                </c:pt>
                <c:pt idx="34">
                  <c:v>48380.70187799383</c:v>
                </c:pt>
                <c:pt idx="35">
                  <c:v>50020.449355241944</c:v>
                </c:pt>
                <c:pt idx="36">
                  <c:v>51504.116370740085</c:v>
                </c:pt>
                <c:pt idx="37">
                  <c:v>52846.482809356879</c:v>
                </c:pt>
                <c:pt idx="38">
                  <c:v>54061.310713841172</c:v>
                </c:pt>
                <c:pt idx="39">
                  <c:v>55161.118484715844</c:v>
                </c:pt>
                <c:pt idx="40">
                  <c:v>56157.232598970702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30-4903-A377-7E8273F1E480}"/>
            </c:ext>
          </c:extLst>
        </c:ser>
        <c:ser>
          <c:idx val="4"/>
          <c:order val="4"/>
          <c:tx>
            <c:strRef>
              <c:f>'High-end market'!$G$2</c:f>
              <c:strCache>
                <c:ptCount val="1"/>
                <c:pt idx="0">
                  <c:v>Laggards cum. demand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market'!$G$3:$G$43</c:f>
              <c:numCache>
                <c:formatCode>0</c:formatCode>
                <c:ptCount val="41"/>
                <c:pt idx="0">
                  <c:v>32</c:v>
                </c:pt>
                <c:pt idx="1">
                  <c:v>34.806741724284969</c:v>
                </c:pt>
                <c:pt idx="2">
                  <c:v>38.096636100477468</c:v>
                </c:pt>
                <c:pt idx="3">
                  <c:v>41.962547922876837</c:v>
                </c:pt>
                <c:pt idx="4">
                  <c:v>46.514942888653515</c:v>
                </c:pt>
                <c:pt idx="5">
                  <c:v>51.884470204074738</c:v>
                </c:pt>
                <c:pt idx="6">
                  <c:v>58.224605071427796</c:v>
                </c:pt>
                <c:pt idx="7">
                  <c:v>65.714308381624093</c:v>
                </c:pt>
                <c:pt idx="8">
                  <c:v>74.560770275313303</c:v>
                </c:pt>
                <c:pt idx="9">
                  <c:v>85.002554675557917</c:v>
                </c:pt>
                <c:pt idx="10">
                  <c:v>97.313921733880463</c:v>
                </c:pt>
                <c:pt idx="11">
                  <c:v>111.81181152048546</c:v>
                </c:pt>
                <c:pt idx="12">
                  <c:v>128.86785836706952</c:v>
                </c:pt>
                <c:pt idx="13">
                  <c:v>148.92863254991272</c:v>
                </c:pt>
                <c:pt idx="14">
                  <c:v>172.5477099729859</c:v>
                </c:pt>
                <c:pt idx="15">
                  <c:v>200.43289360239453</c:v>
                </c:pt>
                <c:pt idx="16">
                  <c:v>233.51104475015194</c:v>
                </c:pt>
                <c:pt idx="17">
                  <c:v>273.01182519449799</c:v>
                </c:pt>
                <c:pt idx="18">
                  <c:v>320.57005727623039</c:v>
                </c:pt>
                <c:pt idx="19">
                  <c:v>378.34309654482576</c:v>
                </c:pt>
                <c:pt idx="20">
                  <c:v>449.13196756935065</c:v>
                </c:pt>
                <c:pt idx="21">
                  <c:v>536.47967321414944</c:v>
                </c:pt>
                <c:pt idx="22">
                  <c:v>644.6948738542917</c:v>
                </c:pt>
                <c:pt idx="23">
                  <c:v>778.71779370494141</c:v>
                </c:pt>
                <c:pt idx="24">
                  <c:v>943.72554314625575</c:v>
                </c:pt>
                <c:pt idx="25">
                  <c:v>1144.4034515878732</c:v>
                </c:pt>
                <c:pt idx="26">
                  <c:v>1383.9290587100704</c:v>
                </c:pt>
                <c:pt idx="27">
                  <c:v>1662.917936198367</c:v>
                </c:pt>
                <c:pt idx="28">
                  <c:v>1978.7496321178546</c:v>
                </c:pt>
                <c:pt idx="29">
                  <c:v>2325.650234449804</c:v>
                </c:pt>
                <c:pt idx="30">
                  <c:v>2695.6016945874394</c:v>
                </c:pt>
                <c:pt idx="31">
                  <c:v>3079.7638399358152</c:v>
                </c:pt>
                <c:pt idx="32">
                  <c:v>3469.8966711513299</c:v>
                </c:pt>
                <c:pt idx="33">
                  <c:v>3859.3433791683615</c:v>
                </c:pt>
                <c:pt idx="34">
                  <c:v>4243.3692066558715</c:v>
                </c:pt>
                <c:pt idx="35">
                  <c:v>4618.9188025057292</c:v>
                </c:pt>
                <c:pt idx="36">
                  <c:v>4984.0807358329484</c:v>
                </c:pt>
                <c:pt idx="37">
                  <c:v>5337.6154358300464</c:v>
                </c:pt>
                <c:pt idx="38">
                  <c:v>5678.7059324241845</c:v>
                </c:pt>
                <c:pt idx="39">
                  <c:v>6006.8486763000392</c:v>
                </c:pt>
                <c:pt idx="40">
                  <c:v>6321.78607929806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C30-4903-A377-7E8273F1E480}"/>
            </c:ext>
          </c:extLst>
        </c:ser>
        <c:ser>
          <c:idx val="5"/>
          <c:order val="5"/>
          <c:tx>
            <c:strRef>
              <c:f>'High-end market'!$H$2</c:f>
              <c:strCache>
                <c:ptCount val="1"/>
                <c:pt idx="0">
                  <c:v>New tech installed base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market'!$H$3:$H$43</c:f>
              <c:numCache>
                <c:formatCode>0</c:formatCode>
                <c:ptCount val="41"/>
                <c:pt idx="0">
                  <c:v>776</c:v>
                </c:pt>
                <c:pt idx="1">
                  <c:v>2645.6329572922036</c:v>
                </c:pt>
                <c:pt idx="2">
                  <c:v>6150.4470367262675</c:v>
                </c:pt>
                <c:pt idx="3">
                  <c:v>10814.072474225306</c:v>
                </c:pt>
                <c:pt idx="4">
                  <c:v>16124.969094960348</c:v>
                </c:pt>
                <c:pt idx="5">
                  <c:v>21709.192377680469</c:v>
                </c:pt>
                <c:pt idx="6">
                  <c:v>27317.355150993411</c:v>
                </c:pt>
                <c:pt idx="7">
                  <c:v>32791.275438867146</c:v>
                </c:pt>
                <c:pt idx="8">
                  <c:v>38036.985891441342</c:v>
                </c:pt>
                <c:pt idx="9">
                  <c:v>43006.014679405169</c:v>
                </c:pt>
                <c:pt idx="10">
                  <c:v>47683.29176699814</c:v>
                </c:pt>
                <c:pt idx="11">
                  <c:v>52080.080741249301</c:v>
                </c:pt>
                <c:pt idx="12">
                  <c:v>56230.7283456921</c:v>
                </c:pt>
                <c:pt idx="13">
                  <c:v>60192.212933028015</c:v>
                </c:pt>
                <c:pt idx="14">
                  <c:v>64045.450827484783</c:v>
                </c:pt>
                <c:pt idx="15">
                  <c:v>67897.250859169173</c:v>
                </c:pt>
                <c:pt idx="16">
                  <c:v>71881.866493964189</c:v>
                </c:pt>
                <c:pt idx="17">
                  <c:v>76161.2674245417</c:v>
                </c:pt>
                <c:pt idx="18">
                  <c:v>80923.270780282051</c:v>
                </c:pt>
                <c:pt idx="19">
                  <c:v>86376.21807186064</c:v>
                </c:pt>
                <c:pt idx="20">
                  <c:v>92737.931828333793</c:v>
                </c:pt>
                <c:pt idx="21">
                  <c:v>100215.82610518935</c:v>
                </c:pt>
                <c:pt idx="22">
                  <c:v>108975.70937966988</c:v>
                </c:pt>
                <c:pt idx="23">
                  <c:v>119100.92873131129</c:v>
                </c:pt>
                <c:pt idx="24">
                  <c:v>130551.45542083759</c:v>
                </c:pt>
                <c:pt idx="25">
                  <c:v>143139.93789944259</c:v>
                </c:pt>
                <c:pt idx="26">
                  <c:v>156540.3449962239</c:v>
                </c:pt>
                <c:pt idx="27">
                  <c:v>170331.46460630294</c:v>
                </c:pt>
                <c:pt idx="28">
                  <c:v>184061.23336442339</c:v>
                </c:pt>
                <c:pt idx="29">
                  <c:v>197311.0645193111</c:v>
                </c:pt>
                <c:pt idx="30">
                  <c:v>209744.41975129879</c:v>
                </c:pt>
                <c:pt idx="31">
                  <c:v>221133.63537946687</c:v>
                </c:pt>
                <c:pt idx="32">
                  <c:v>231366.08313857543</c:v>
                </c:pt>
                <c:pt idx="33">
                  <c:v>240432.97269035931</c:v>
                </c:pt>
                <c:pt idx="34">
                  <c:v>248404.04924590333</c:v>
                </c:pt>
                <c:pt idx="35">
                  <c:v>255393.31599543928</c:v>
                </c:pt>
                <c:pt idx="36">
                  <c:v>261525.8350029061</c:v>
                </c:pt>
                <c:pt idx="37">
                  <c:v>266917.02067105926</c:v>
                </c:pt>
                <c:pt idx="38">
                  <c:v>271666.59665428195</c:v>
                </c:pt>
                <c:pt idx="39">
                  <c:v>275859.65650540951</c:v>
                </c:pt>
                <c:pt idx="40">
                  <c:v>279568.87050037709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C30-4903-A377-7E8273F1E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9548384"/>
        <c:axId val="2050664288"/>
      </c:lineChart>
      <c:catAx>
        <c:axId val="20495483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50664288"/>
        <c:crosses val="autoZero"/>
        <c:auto val="1"/>
        <c:lblAlgn val="ctr"/>
        <c:lblOffset val="100"/>
        <c:noMultiLvlLbl val="0"/>
      </c:catAx>
      <c:valAx>
        <c:axId val="205066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9548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Demand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'High-end market'!$M$2</c:f>
              <c:strCache>
                <c:ptCount val="1"/>
                <c:pt idx="0">
                  <c:v>Innovators demand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market'!$M$3:$M$43</c:f>
              <c:numCache>
                <c:formatCode>0</c:formatCode>
                <c:ptCount val="41"/>
                <c:pt idx="0">
                  <c:v>270.85345347514777</c:v>
                </c:pt>
                <c:pt idx="1">
                  <c:v>517.54076964615535</c:v>
                </c:pt>
                <c:pt idx="2">
                  <c:v>648.56873639499031</c:v>
                </c:pt>
                <c:pt idx="3">
                  <c:v>723.42010256918866</c:v>
                </c:pt>
                <c:pt idx="4">
                  <c:v>772.09073340590783</c:v>
                </c:pt>
                <c:pt idx="5">
                  <c:v>806.53530045158755</c:v>
                </c:pt>
                <c:pt idx="6">
                  <c:v>832.49709622403748</c:v>
                </c:pt>
                <c:pt idx="7">
                  <c:v>853.27652737758217</c:v>
                </c:pt>
                <c:pt idx="8">
                  <c:v>871.13579701407775</c:v>
                </c:pt>
                <c:pt idx="9">
                  <c:v>887.95512863870158</c:v>
                </c:pt>
                <c:pt idx="10">
                  <c:v>905.62852573122905</c:v>
                </c:pt>
                <c:pt idx="11">
                  <c:v>926.36571727878675</c:v>
                </c:pt>
                <c:pt idx="12">
                  <c:v>952.95400223839829</c:v>
                </c:pt>
                <c:pt idx="13">
                  <c:v>988.98814726422518</c:v>
                </c:pt>
                <c:pt idx="14">
                  <c:v>1039.065216696227</c:v>
                </c:pt>
                <c:pt idx="15">
                  <c:v>1108.9460348993132</c:v>
                </c:pt>
                <c:pt idx="16">
                  <c:v>1205.6718427712524</c:v>
                </c:pt>
                <c:pt idx="17">
                  <c:v>1337.5501951140857</c:v>
                </c:pt>
                <c:pt idx="18">
                  <c:v>1513.7646291201211</c:v>
                </c:pt>
                <c:pt idx="19">
                  <c:v>1743.1547797156277</c:v>
                </c:pt>
                <c:pt idx="20">
                  <c:v>2031.6310763334211</c:v>
                </c:pt>
                <c:pt idx="21">
                  <c:v>2378.1305226807754</c:v>
                </c:pt>
                <c:pt idx="22">
                  <c:v>2770.4110431446616</c:v>
                </c:pt>
                <c:pt idx="23">
                  <c:v>3183.8048780965337</c:v>
                </c:pt>
                <c:pt idx="24">
                  <c:v>3585.9412617797211</c:v>
                </c:pt>
                <c:pt idx="25">
                  <c:v>3946.437835823845</c:v>
                </c:pt>
                <c:pt idx="26">
                  <c:v>4245.8004300785042</c:v>
                </c:pt>
                <c:pt idx="27">
                  <c:v>4478.2837020566567</c:v>
                </c:pt>
                <c:pt idx="28">
                  <c:v>4648.8181495614836</c:v>
                </c:pt>
                <c:pt idx="29">
                  <c:v>4767.8409155962463</c:v>
                </c:pt>
                <c:pt idx="30">
                  <c:v>4847.2300479002834</c:v>
                </c:pt>
                <c:pt idx="31">
                  <c:v>4898.1762413692522</c:v>
                </c:pt>
                <c:pt idx="32">
                  <c:v>4930.3276044433778</c:v>
                </c:pt>
                <c:pt idx="33">
                  <c:v>4951.3227494379344</c:v>
                </c:pt>
                <c:pt idx="34">
                  <c:v>4966.3757152925673</c:v>
                </c:pt>
                <c:pt idx="35">
                  <c:v>4978.2648318114752</c:v>
                </c:pt>
                <c:pt idx="36">
                  <c:v>4988.0802212812205</c:v>
                </c:pt>
                <c:pt idx="37">
                  <c:v>4996.2294022794076</c:v>
                </c:pt>
                <c:pt idx="38">
                  <c:v>5002.9687920411661</c:v>
                </c:pt>
                <c:pt idx="39">
                  <c:v>5008.5177378935286</c:v>
                </c:pt>
                <c:pt idx="40">
                  <c:v>5013.0684304803717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2A-4F6D-8C1E-88079B4A2255}"/>
            </c:ext>
          </c:extLst>
        </c:ser>
        <c:ser>
          <c:idx val="1"/>
          <c:order val="1"/>
          <c:tx>
            <c:strRef>
              <c:f>'High-end market'!$N$2</c:f>
              <c:strCache>
                <c:ptCount val="1"/>
                <c:pt idx="0">
                  <c:v>Early adopters demand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market'!$N$3:$N$43</c:f>
              <c:numCache>
                <c:formatCode>0</c:formatCode>
                <c:ptCount val="41"/>
                <c:pt idx="0">
                  <c:v>713.86616562513643</c:v>
                </c:pt>
                <c:pt idx="1">
                  <c:v>1472.6232650832449</c:v>
                </c:pt>
                <c:pt idx="2">
                  <c:v>2089.3197929068019</c:v>
                </c:pt>
                <c:pt idx="3">
                  <c:v>2533.7544706310709</c:v>
                </c:pt>
                <c:pt idx="4">
                  <c:v>2860.5414797725166</c:v>
                </c:pt>
                <c:pt idx="5">
                  <c:v>3110.2550287631288</c:v>
                </c:pt>
                <c:pt idx="6">
                  <c:v>3307.8960788988552</c:v>
                </c:pt>
                <c:pt idx="7">
                  <c:v>3469.4215551208276</c:v>
                </c:pt>
                <c:pt idx="8">
                  <c:v>3605.9391419238655</c:v>
                </c:pt>
                <c:pt idx="9">
                  <c:v>3726.1440285809886</c:v>
                </c:pt>
                <c:pt idx="10">
                  <c:v>3837.8654627351511</c:v>
                </c:pt>
                <c:pt idx="11">
                  <c:v>3949.1774385729545</c:v>
                </c:pt>
                <c:pt idx="12">
                  <c:v>4069.2488664451403</c:v>
                </c:pt>
                <c:pt idx="13">
                  <c:v>4208.9522410616692</c:v>
                </c:pt>
                <c:pt idx="14">
                  <c:v>4381.1919930802769</c:v>
                </c:pt>
                <c:pt idx="15">
                  <c:v>4600.9298589486098</c:v>
                </c:pt>
                <c:pt idx="16">
                  <c:v>4884.9053421412646</c:v>
                </c:pt>
                <c:pt idx="17">
                  <c:v>5250.9863409723221</c:v>
                </c:pt>
                <c:pt idx="18">
                  <c:v>5716.912174923048</c:v>
                </c:pt>
                <c:pt idx="19">
                  <c:v>6297.9990529805182</c:v>
                </c:pt>
                <c:pt idx="20">
                  <c:v>7003.3789143217573</c:v>
                </c:pt>
                <c:pt idx="21">
                  <c:v>7830.8390922976587</c:v>
                </c:pt>
                <c:pt idx="22">
                  <c:v>8761.5330013602616</c:v>
                </c:pt>
                <c:pt idx="23">
                  <c:v>9757.3629194930745</c:v>
                </c:pt>
                <c:pt idx="24">
                  <c:v>10764.270417652444</c:v>
                </c:pt>
                <c:pt idx="25">
                  <c:v>11722.366045315368</c:v>
                </c:pt>
                <c:pt idx="26">
                  <c:v>12579.420317571557</c:v>
                </c:pt>
                <c:pt idx="27">
                  <c:v>13301.519149744268</c:v>
                </c:pt>
                <c:pt idx="28">
                  <c:v>13876.657042248902</c:v>
                </c:pt>
                <c:pt idx="29">
                  <c:v>14311.74750637816</c:v>
                </c:pt>
                <c:pt idx="30">
                  <c:v>14626.508878469542</c:v>
                </c:pt>
                <c:pt idx="31">
                  <c:v>14847.26669788266</c:v>
                </c:pt>
                <c:pt idx="32">
                  <c:v>15001.703664134946</c:v>
                </c:pt>
                <c:pt idx="33">
                  <c:v>15114.334011637613</c:v>
                </c:pt>
                <c:pt idx="34">
                  <c:v>15202.932501388133</c:v>
                </c:pt>
                <c:pt idx="35">
                  <c:v>15277.373052482735</c:v>
                </c:pt>
                <c:pt idx="36">
                  <c:v>15341.765597095426</c:v>
                </c:pt>
                <c:pt idx="37">
                  <c:v>15397.798816625358</c:v>
                </c:pt>
                <c:pt idx="38">
                  <c:v>15446.567386028719</c:v>
                </c:pt>
                <c:pt idx="39">
                  <c:v>15488.989937124508</c:v>
                </c:pt>
                <c:pt idx="40">
                  <c:v>15525.865322587637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2A-4F6D-8C1E-88079B4A2255}"/>
            </c:ext>
          </c:extLst>
        </c:ser>
        <c:ser>
          <c:idx val="2"/>
          <c:order val="2"/>
          <c:tx>
            <c:strRef>
              <c:f>'High-end market'!$O$2</c:f>
              <c:strCache>
                <c:ptCount val="1"/>
                <c:pt idx="0">
                  <c:v>Early majority demand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market'!$O$3:$O$43</c:f>
              <c:numCache>
                <c:formatCode>0</c:formatCode>
                <c:ptCount val="41"/>
                <c:pt idx="0">
                  <c:v>813.47922527855587</c:v>
                </c:pt>
                <c:pt idx="1">
                  <c:v>1644.106588673043</c:v>
                </c:pt>
                <c:pt idx="2">
                  <c:v>2521.3619692944339</c:v>
                </c:pt>
                <c:pt idx="3">
                  <c:v>3298.9083044556378</c:v>
                </c:pt>
                <c:pt idx="4">
                  <c:v>3949.8650866320459</c:v>
                </c:pt>
                <c:pt idx="5">
                  <c:v>4490.0784977685244</c:v>
                </c:pt>
                <c:pt idx="6">
                  <c:v>4941.9701759970812</c:v>
                </c:pt>
                <c:pt idx="7">
                  <c:v>5325.2927301616155</c:v>
                </c:pt>
                <c:pt idx="8">
                  <c:v>5656.2057823354462</c:v>
                </c:pt>
                <c:pt idx="9">
                  <c:v>5948.3023394691154</c:v>
                </c:pt>
                <c:pt idx="10">
                  <c:v>6213.9332086281947</c:v>
                </c:pt>
                <c:pt idx="11">
                  <c:v>6465.4574049712583</c:v>
                </c:pt>
                <c:pt idx="12">
                  <c:v>6716.3064019988587</c:v>
                </c:pt>
                <c:pt idx="13">
                  <c:v>6981.7526402412323</c:v>
                </c:pt>
                <c:pt idx="14">
                  <c:v>7279.2657025271483</c:v>
                </c:pt>
                <c:pt idx="15">
                  <c:v>7628.3951870272749</c:v>
                </c:pt>
                <c:pt idx="16">
                  <c:v>8050.1938240030177</c:v>
                </c:pt>
                <c:pt idx="17">
                  <c:v>8566.1919310591948</c:v>
                </c:pt>
                <c:pt idx="18">
                  <c:v>9196.8174533616966</c:v>
                </c:pt>
                <c:pt idx="19">
                  <c:v>9959.0071517985416</c:v>
                </c:pt>
                <c:pt idx="20">
                  <c:v>10862.748945588406</c:v>
                </c:pt>
                <c:pt idx="21">
                  <c:v>11906.632283515593</c:v>
                </c:pt>
                <c:pt idx="22">
                  <c:v>13073.272872139318</c:v>
                </c:pt>
                <c:pt idx="23">
                  <c:v>14326.514230381763</c:v>
                </c:pt>
                <c:pt idx="24">
                  <c:v>15612.843944258522</c:v>
                </c:pt>
                <c:pt idx="25">
                  <c:v>16868.478101387878</c:v>
                </c:pt>
                <c:pt idx="26">
                  <c:v>18030.885294434891</c:v>
                </c:pt>
                <c:pt idx="27">
                  <c:v>19050.770400594185</c:v>
                </c:pt>
                <c:pt idx="28">
                  <c:v>19900.086758192709</c:v>
                </c:pt>
                <c:pt idx="29">
                  <c:v>20573.971643378914</c:v>
                </c:pt>
                <c:pt idx="30">
                  <c:v>21087.477069849807</c:v>
                </c:pt>
                <c:pt idx="31">
                  <c:v>21469.301985831436</c:v>
                </c:pt>
                <c:pt idx="32">
                  <c:v>21754.258680562256</c:v>
                </c:pt>
                <c:pt idx="33">
                  <c:v>21975.50777455452</c:v>
                </c:pt>
                <c:pt idx="34">
                  <c:v>22158.083269448143</c:v>
                </c:pt>
                <c:pt idx="35">
                  <c:v>22316.317120939875</c:v>
                </c:pt>
                <c:pt idx="36">
                  <c:v>22456.438941762008</c:v>
                </c:pt>
                <c:pt idx="37">
                  <c:v>22581.190942698631</c:v>
                </c:pt>
                <c:pt idx="38">
                  <c:v>22692.410997973395</c:v>
                </c:pt>
                <c:pt idx="39">
                  <c:v>22791.638521420085</c:v>
                </c:pt>
                <c:pt idx="40">
                  <c:v>22880.206701896161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22A-4F6D-8C1E-88079B4A2255}"/>
            </c:ext>
          </c:extLst>
        </c:ser>
        <c:ser>
          <c:idx val="3"/>
          <c:order val="3"/>
          <c:tx>
            <c:strRef>
              <c:f>'High-end market'!$P$2</c:f>
              <c:strCache>
                <c:ptCount val="1"/>
                <c:pt idx="0">
                  <c:v>Late majority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market'!$P$3:$P$43</c:f>
              <c:numCache>
                <c:formatCode>0</c:formatCode>
                <c:ptCount val="41"/>
                <c:pt idx="0">
                  <c:v>202.67737118907806</c:v>
                </c:pt>
                <c:pt idx="1">
                  <c:v>359.94062825135171</c:v>
                </c:pt>
                <c:pt idx="2">
                  <c:v>563.86071926689613</c:v>
                </c:pt>
                <c:pt idx="3">
                  <c:v>793.49573810721722</c:v>
                </c:pt>
                <c:pt idx="4">
                  <c:v>1028.4099840595613</c:v>
                </c:pt>
                <c:pt idx="5">
                  <c:v>1255.0589685066352</c:v>
                </c:pt>
                <c:pt idx="6">
                  <c:v>1466.7272428006022</c:v>
                </c:pt>
                <c:pt idx="7">
                  <c:v>1661.2910325842959</c:v>
                </c:pt>
                <c:pt idx="8">
                  <c:v>1839.2526096455608</c:v>
                </c:pt>
                <c:pt idx="9">
                  <c:v>2002.5666348583684</c:v>
                </c:pt>
                <c:pt idx="10">
                  <c:v>2154.0998072834391</c:v>
                </c:pt>
                <c:pt idx="11">
                  <c:v>2297.4815863143594</c:v>
                </c:pt>
                <c:pt idx="12">
                  <c:v>2437.1529804760885</c:v>
                </c:pt>
                <c:pt idx="13">
                  <c:v>2578.465763585712</c:v>
                </c:pt>
                <c:pt idx="14">
                  <c:v>2727.721450745461</c:v>
                </c:pt>
                <c:pt idx="15">
                  <c:v>2892.0846575535602</c:v>
                </c:pt>
                <c:pt idx="16">
                  <c:v>3079.3514556074792</c:v>
                </c:pt>
                <c:pt idx="17">
                  <c:v>3297.5715780552423</c:v>
                </c:pt>
                <c:pt idx="18">
                  <c:v>3554.4990714290375</c:v>
                </c:pt>
                <c:pt idx="19">
                  <c:v>3856.8015697986293</c:v>
                </c:pt>
                <c:pt idx="20">
                  <c:v>4208.9455118842225</c:v>
                </c:pt>
                <c:pt idx="21">
                  <c:v>4611.7528032236442</c:v>
                </c:pt>
                <c:pt idx="22">
                  <c:v>5060.8333158630248</c:v>
                </c:pt>
                <c:pt idx="23">
                  <c:v>5545.4054425375598</c:v>
                </c:pt>
                <c:pt idx="24">
                  <c:v>6048.2542274580255</c:v>
                </c:pt>
                <c:pt idx="25">
                  <c:v>6547.4562911390713</c:v>
                </c:pt>
                <c:pt idx="26">
                  <c:v>7019.8497218952525</c:v>
                </c:pt>
                <c:pt idx="27">
                  <c:v>7445.3104603499978</c:v>
                </c:pt>
                <c:pt idx="28">
                  <c:v>7810.374201078127</c:v>
                </c:pt>
                <c:pt idx="29">
                  <c:v>8110.0570342768688</c:v>
                </c:pt>
                <c:pt idx="30">
                  <c:v>8347.5894236895456</c:v>
                </c:pt>
                <c:pt idx="31">
                  <c:v>8532.4868652110272</c:v>
                </c:pt>
                <c:pt idx="32">
                  <c:v>8677.5944292009572</c:v>
                </c:pt>
                <c:pt idx="33">
                  <c:v>8795.7394155164584</c:v>
                </c:pt>
                <c:pt idx="34">
                  <c:v>8896.8527589471887</c:v>
                </c:pt>
                <c:pt idx="35">
                  <c:v>8986.7344187844319</c:v>
                </c:pt>
                <c:pt idx="36">
                  <c:v>9067.9838942278056</c:v>
                </c:pt>
                <c:pt idx="37">
                  <c:v>9141.8003258878234</c:v>
                </c:pt>
                <c:pt idx="38">
                  <c:v>9209.0043779508469</c:v>
                </c:pt>
                <c:pt idx="39">
                  <c:v>9270.2818869622388</c:v>
                </c:pt>
                <c:pt idx="40">
                  <c:v>9326.224042007243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22A-4F6D-8C1E-88079B4A2255}"/>
            </c:ext>
          </c:extLst>
        </c:ser>
        <c:ser>
          <c:idx val="4"/>
          <c:order val="4"/>
          <c:tx>
            <c:strRef>
              <c:f>'High-end market'!$Q$2</c:f>
              <c:strCache>
                <c:ptCount val="1"/>
                <c:pt idx="0">
                  <c:v>Laggards demand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market'!$Q$3:$Q$43</c:f>
              <c:numCache>
                <c:formatCode>0</c:formatCode>
                <c:ptCount val="41"/>
                <c:pt idx="0">
                  <c:v>6.0067417242849661</c:v>
                </c:pt>
                <c:pt idx="1">
                  <c:v>6.7705685486209966</c:v>
                </c:pt>
                <c:pt idx="2">
                  <c:v>7.6755754324471184</c:v>
                </c:pt>
                <c:pt idx="3">
                  <c:v>8.7486497580643618</c:v>
                </c:pt>
                <c:pt idx="4">
                  <c:v>10.021021604286576</c:v>
                </c:pt>
                <c:pt idx="5">
                  <c:v>11.528581887760531</c:v>
                </c:pt>
                <c:pt idx="6">
                  <c:v>13.312163817339082</c:v>
                </c:pt>
                <c:pt idx="7">
                  <c:v>15.417892731851628</c:v>
                </c:pt>
                <c:pt idx="8">
                  <c:v>17.89786142777595</c:v>
                </c:pt>
                <c:pt idx="9">
                  <c:v>20.811622525878338</c:v>
                </c:pt>
                <c:pt idx="10">
                  <c:v>24.229281959993038</c:v>
                </c:pt>
                <c:pt idx="11">
                  <c:v>28.237227998632619</c:v>
                </c:pt>
                <c:pt idx="12">
                  <c:v>32.947560019550167</c:v>
                </c:pt>
                <c:pt idx="13">
                  <c:v>38.511940678064448</c:v>
                </c:pt>
                <c:pt idx="14">
                  <c:v>45.139954626707194</c:v>
                </c:pt>
                <c:pt idx="15">
                  <c:v>53.121440507996873</c:v>
                </c:pt>
                <c:pt idx="16">
                  <c:v>62.851884919361275</c:v>
                </c:pt>
                <c:pt idx="17">
                  <c:v>74.859414601182209</c:v>
                </c:pt>
                <c:pt idx="18">
                  <c:v>89.830044996218433</c:v>
                </c:pt>
                <c:pt idx="19">
                  <c:v>108.62318067900749</c:v>
                </c:pt>
                <c:pt idx="20">
                  <c:v>132.26090240173383</c:v>
                </c:pt>
                <c:pt idx="21">
                  <c:v>161.8631679615572</c:v>
                </c:pt>
                <c:pt idx="22">
                  <c:v>198.49240723607883</c:v>
                </c:pt>
                <c:pt idx="23">
                  <c:v>242.8795288118084</c:v>
                </c:pt>
                <c:pt idx="24">
                  <c:v>295.05046275624312</c:v>
                </c:pt>
                <c:pt idx="25">
                  <c:v>353.96595228098454</c:v>
                </c:pt>
                <c:pt idx="26">
                  <c:v>417.38178335930354</c:v>
                </c:pt>
                <c:pt idx="27">
                  <c:v>482.12348953932417</c:v>
                </c:pt>
                <c:pt idx="28">
                  <c:v>544.77556554373496</c:v>
                </c:pt>
                <c:pt idx="29">
                  <c:v>602.51648358261582</c:v>
                </c:pt>
                <c:pt idx="30">
                  <c:v>653.72231480711991</c:v>
                </c:pt>
                <c:pt idx="31">
                  <c:v>698.10921520909653</c:v>
                </c:pt>
                <c:pt idx="32">
                  <c:v>736.43637513216493</c:v>
                </c:pt>
                <c:pt idx="33">
                  <c:v>769.96016540434653</c:v>
                </c:pt>
                <c:pt idx="34">
                  <c:v>799.88651651544558</c:v>
                </c:pt>
                <c:pt idx="35">
                  <c:v>827.05381357779265</c:v>
                </c:pt>
                <c:pt idx="36">
                  <c:v>851.94277358039324</c:v>
                </c:pt>
                <c:pt idx="37">
                  <c:v>874.85204017714329</c:v>
                </c:pt>
                <c:pt idx="38">
                  <c:v>896.01333711827385</c:v>
                </c:pt>
                <c:pt idx="39">
                  <c:v>915.62227062802515</c:v>
                </c:pt>
                <c:pt idx="40">
                  <c:v>933.84578957460815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22A-4F6D-8C1E-88079B4A2255}"/>
            </c:ext>
          </c:extLst>
        </c:ser>
        <c:ser>
          <c:idx val="5"/>
          <c:order val="5"/>
          <c:tx>
            <c:strRef>
              <c:f>'High-end market'!$R$2</c:f>
              <c:strCache>
                <c:ptCount val="1"/>
                <c:pt idx="0">
                  <c:v>Total demand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market'!$R$3:$R$43</c:f>
              <c:numCache>
                <c:formatCode>0</c:formatCode>
                <c:ptCount val="41"/>
                <c:pt idx="0">
                  <c:v>2006.8829572922029</c:v>
                </c:pt>
                <c:pt idx="1">
                  <c:v>4000.9818202024162</c:v>
                </c:pt>
                <c:pt idx="2">
                  <c:v>5830.7867932955687</c:v>
                </c:pt>
                <c:pt idx="3">
                  <c:v>7358.3272655211786</c:v>
                </c:pt>
                <c:pt idx="4">
                  <c:v>8620.9283054743191</c:v>
                </c:pt>
                <c:pt idx="5">
                  <c:v>9673.4563773776372</c:v>
                </c:pt>
                <c:pt idx="6">
                  <c:v>10562.402757737915</c:v>
                </c:pt>
                <c:pt idx="7">
                  <c:v>11324.699737976172</c:v>
                </c:pt>
                <c:pt idx="8">
                  <c:v>11990.431192346727</c:v>
                </c:pt>
                <c:pt idx="9">
                  <c:v>12585.779754073053</c:v>
                </c:pt>
                <c:pt idx="10">
                  <c:v>13135.756286338006</c:v>
                </c:pt>
                <c:pt idx="11">
                  <c:v>13666.71937513599</c:v>
                </c:pt>
                <c:pt idx="12">
                  <c:v>14208.609811178036</c:v>
                </c:pt>
                <c:pt idx="13">
                  <c:v>14796.670732830902</c:v>
                </c:pt>
                <c:pt idx="14">
                  <c:v>15472.38431767582</c:v>
                </c:pt>
                <c:pt idx="15">
                  <c:v>16283.477178936755</c:v>
                </c:pt>
                <c:pt idx="16">
                  <c:v>17282.974349442375</c:v>
                </c:pt>
                <c:pt idx="17">
                  <c:v>18527.159459802027</c:v>
                </c:pt>
                <c:pt idx="18">
                  <c:v>20071.823373830121</c:v>
                </c:pt>
                <c:pt idx="19">
                  <c:v>21965.585734972326</c:v>
                </c:pt>
                <c:pt idx="20">
                  <c:v>24238.965350529539</c:v>
                </c:pt>
                <c:pt idx="21">
                  <c:v>26889.217869679229</c:v>
                </c:pt>
                <c:pt idx="22">
                  <c:v>29864.542639743344</c:v>
                </c:pt>
                <c:pt idx="23">
                  <c:v>33055.966999320735</c:v>
                </c:pt>
                <c:pt idx="24">
                  <c:v>36306.360313904952</c:v>
                </c:pt>
                <c:pt idx="25">
                  <c:v>39438.704225947149</c:v>
                </c:pt>
                <c:pt idx="26">
                  <c:v>42293.337547339514</c:v>
                </c:pt>
                <c:pt idx="27">
                  <c:v>44758.007202284425</c:v>
                </c:pt>
                <c:pt idx="28">
                  <c:v>46780.711716624959</c:v>
                </c:pt>
                <c:pt idx="29">
                  <c:v>48366.133583212802</c:v>
                </c:pt>
                <c:pt idx="30">
                  <c:v>49562.527734716299</c:v>
                </c:pt>
                <c:pt idx="31">
                  <c:v>50445.341005503469</c:v>
                </c:pt>
                <c:pt idx="32">
                  <c:v>51100.320753473708</c:v>
                </c:pt>
                <c:pt idx="33">
                  <c:v>51606.864116550874</c:v>
                </c:pt>
                <c:pt idx="34">
                  <c:v>52024.13076159147</c:v>
                </c:pt>
                <c:pt idx="35">
                  <c:v>52385.743237596311</c:v>
                </c:pt>
                <c:pt idx="36">
                  <c:v>52706.211427946851</c:v>
                </c:pt>
                <c:pt idx="37">
                  <c:v>52991.871527668365</c:v>
                </c:pt>
                <c:pt idx="38">
                  <c:v>53246.964891112402</c:v>
                </c:pt>
                <c:pt idx="39">
                  <c:v>53475.050354028383</c:v>
                </c:pt>
                <c:pt idx="40">
                  <c:v>53679.210286546026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22A-4F6D-8C1E-88079B4A22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37640496"/>
        <c:axId val="959148160"/>
      </c:lineChart>
      <c:catAx>
        <c:axId val="7376404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59148160"/>
        <c:crosses val="autoZero"/>
        <c:auto val="1"/>
        <c:lblAlgn val="ctr"/>
        <c:lblOffset val="100"/>
        <c:noMultiLvlLbl val="0"/>
      </c:catAx>
      <c:valAx>
        <c:axId val="95914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37640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New tech installed base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'Medium-end market'!$C$2</c:f>
              <c:strCache>
                <c:ptCount val="1"/>
                <c:pt idx="0">
                  <c:v>Innovators cum. demand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market'!$C$3:$C$43</c:f>
              <c:numCache>
                <c:formatCode>0</c:formatCode>
                <c:ptCount val="41"/>
                <c:pt idx="0">
                  <c:v>3.5000000000000004</c:v>
                </c:pt>
                <c:pt idx="1">
                  <c:v>5.4762714607439351</c:v>
                </c:pt>
                <c:pt idx="2">
                  <c:v>9.3366902861517964</c:v>
                </c:pt>
                <c:pt idx="3">
                  <c:v>16.009880092560941</c:v>
                </c:pt>
                <c:pt idx="4">
                  <c:v>25.897461319731988</c:v>
                </c:pt>
                <c:pt idx="5">
                  <c:v>38.638856047460415</c:v>
                </c:pt>
                <c:pt idx="6">
                  <c:v>53.455776779660141</c:v>
                </c:pt>
                <c:pt idx="7">
                  <c:v>69.596348172587824</c:v>
                </c:pt>
                <c:pt idx="8">
                  <c:v>86.589809625454564</c:v>
                </c:pt>
                <c:pt idx="9">
                  <c:v>104.36016038470166</c:v>
                </c:pt>
                <c:pt idx="10">
                  <c:v>123.31710457020688</c:v>
                </c:pt>
                <c:pt idx="11">
                  <c:v>144.516558783687</c:v>
                </c:pt>
                <c:pt idx="12">
                  <c:v>169.96984391529972</c:v>
                </c:pt>
                <c:pt idx="13">
                  <c:v>203.17374403830868</c:v>
                </c:pt>
                <c:pt idx="14">
                  <c:v>249.82086601412479</c:v>
                </c:pt>
                <c:pt idx="15">
                  <c:v>318.07705114096694</c:v>
                </c:pt>
                <c:pt idx="16">
                  <c:v>416.38160661760901</c:v>
                </c:pt>
                <c:pt idx="17">
                  <c:v>546.61967648229074</c:v>
                </c:pt>
                <c:pt idx="18">
                  <c:v>697.93507519766263</c:v>
                </c:pt>
                <c:pt idx="19">
                  <c:v>851.86019535277194</c:v>
                </c:pt>
                <c:pt idx="20">
                  <c:v>993.42719991219246</c:v>
                </c:pt>
                <c:pt idx="21">
                  <c:v>1115.498261211083</c:v>
                </c:pt>
                <c:pt idx="22">
                  <c:v>1216.8896793245647</c:v>
                </c:pt>
                <c:pt idx="23">
                  <c:v>1299.4790000179171</c:v>
                </c:pt>
                <c:pt idx="24">
                  <c:v>1366.2182761806264</c:v>
                </c:pt>
                <c:pt idx="25">
                  <c:v>1420.0823961032133</c:v>
                </c:pt>
                <c:pt idx="26">
                  <c:v>1463.6466787090258</c:v>
                </c:pt>
                <c:pt idx="27">
                  <c:v>1499.0047244728055</c:v>
                </c:pt>
                <c:pt idx="28">
                  <c:v>1527.8201117584208</c:v>
                </c:pt>
                <c:pt idx="29">
                  <c:v>1551.4064708174451</c:v>
                </c:pt>
                <c:pt idx="30">
                  <c:v>1570.800296914729</c:v>
                </c:pt>
                <c:pt idx="31">
                  <c:v>1586.8201907818586</c:v>
                </c:pt>
                <c:pt idx="32">
                  <c:v>1600.1138181750971</c:v>
                </c:pt>
                <c:pt idx="33">
                  <c:v>1611.194853200559</c:v>
                </c:pt>
                <c:pt idx="34">
                  <c:v>1620.4719265740448</c:v>
                </c:pt>
                <c:pt idx="35">
                  <c:v>1628.2712484690383</c:v>
                </c:pt>
                <c:pt idx="36">
                  <c:v>1634.8542580219046</c:v>
                </c:pt>
                <c:pt idx="37">
                  <c:v>1640.4313813114686</c:v>
                </c:pt>
                <c:pt idx="38">
                  <c:v>1645.1727554380445</c:v>
                </c:pt>
                <c:pt idx="39">
                  <c:v>1649.2165935838741</c:v>
                </c:pt>
                <c:pt idx="40">
                  <c:v>1652.6757189803825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52-45AF-8448-A2BC4B6B07EC}"/>
            </c:ext>
          </c:extLst>
        </c:ser>
        <c:ser>
          <c:idx val="1"/>
          <c:order val="1"/>
          <c:tx>
            <c:strRef>
              <c:f>'Medium-end market'!$D$2</c:f>
              <c:strCache>
                <c:ptCount val="1"/>
                <c:pt idx="0">
                  <c:v>Early adopters cum. demand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market'!$D$3:$D$43</c:f>
              <c:numCache>
                <c:formatCode>0</c:formatCode>
                <c:ptCount val="41"/>
                <c:pt idx="0">
                  <c:v>54</c:v>
                </c:pt>
                <c:pt idx="1">
                  <c:v>120.31011281840918</c:v>
                </c:pt>
                <c:pt idx="2">
                  <c:v>241.50464852548222</c:v>
                </c:pt>
                <c:pt idx="3">
                  <c:v>424.9398219689794</c:v>
                </c:pt>
                <c:pt idx="4">
                  <c:v>664.29552982415066</c:v>
                </c:pt>
                <c:pt idx="5">
                  <c:v>946.05034857929832</c:v>
                </c:pt>
                <c:pt idx="6">
                  <c:v>1256.0729440096864</c:v>
                </c:pt>
                <c:pt idx="7">
                  <c:v>1583.1027515723085</c:v>
                </c:pt>
                <c:pt idx="8">
                  <c:v>1920.0755315085194</c:v>
                </c:pt>
                <c:pt idx="9">
                  <c:v>2264.6765043390014</c:v>
                </c:pt>
                <c:pt idx="10">
                  <c:v>2619.9959475722922</c:v>
                </c:pt>
                <c:pt idx="11">
                  <c:v>2995.7995864609265</c:v>
                </c:pt>
                <c:pt idx="12">
                  <c:v>3410.7185533475558</c:v>
                </c:pt>
                <c:pt idx="13">
                  <c:v>3895.3398232837199</c:v>
                </c:pt>
                <c:pt idx="14">
                  <c:v>4495.1843215240451</c:v>
                </c:pt>
                <c:pt idx="15">
                  <c:v>5269.8930540628708</c:v>
                </c:pt>
                <c:pt idx="16">
                  <c:v>6280.4764110860242</c:v>
                </c:pt>
                <c:pt idx="17">
                  <c:v>7557.1084266546868</c:v>
                </c:pt>
                <c:pt idx="18">
                  <c:v>9061.4349350125631</c:v>
                </c:pt>
                <c:pt idx="19">
                  <c:v>10685.413901248859</c:v>
                </c:pt>
                <c:pt idx="20">
                  <c:v>12299.937688411377</c:v>
                </c:pt>
                <c:pt idx="21">
                  <c:v>13806.536574555677</c:v>
                </c:pt>
                <c:pt idx="22">
                  <c:v>15154.867055916162</c:v>
                </c:pt>
                <c:pt idx="23">
                  <c:v>16333.194041746312</c:v>
                </c:pt>
                <c:pt idx="24">
                  <c:v>17351.466737241652</c:v>
                </c:pt>
                <c:pt idx="25">
                  <c:v>18227.980429223444</c:v>
                </c:pt>
                <c:pt idx="26">
                  <c:v>18982.11678735583</c:v>
                </c:pt>
                <c:pt idx="27">
                  <c:v>19631.548784565581</c:v>
                </c:pt>
                <c:pt idx="28">
                  <c:v>20191.614005610383</c:v>
                </c:pt>
                <c:pt idx="29">
                  <c:v>20675.419222205124</c:v>
                </c:pt>
                <c:pt idx="30">
                  <c:v>21094.106788966103</c:v>
                </c:pt>
                <c:pt idx="31">
                  <c:v>21457.127988597444</c:v>
                </c:pt>
                <c:pt idx="32">
                  <c:v>21772.491882225218</c:v>
                </c:pt>
                <c:pt idx="33">
                  <c:v>22046.984383077586</c:v>
                </c:pt>
                <c:pt idx="34">
                  <c:v>22286.357828491291</c:v>
                </c:pt>
                <c:pt idx="35">
                  <c:v>22495.493170092108</c:v>
                </c:pt>
                <c:pt idx="36">
                  <c:v>22678.53764281956</c:v>
                </c:pt>
                <c:pt idx="37">
                  <c:v>22839.02096989104</c:v>
                </c:pt>
                <c:pt idx="38">
                  <c:v>22979.953068719602</c:v>
                </c:pt>
                <c:pt idx="39">
                  <c:v>23103.905986993886</c:v>
                </c:pt>
                <c:pt idx="40">
                  <c:v>23213.08250166064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52-45AF-8448-A2BC4B6B07EC}"/>
            </c:ext>
          </c:extLst>
        </c:ser>
        <c:ser>
          <c:idx val="2"/>
          <c:order val="2"/>
          <c:tx>
            <c:strRef>
              <c:f>'Medium-end market'!$E$2</c:f>
              <c:strCache>
                <c:ptCount val="1"/>
                <c:pt idx="0">
                  <c:v>Early majority cum. demand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market'!$E$3:$E$43</c:f>
              <c:numCache>
                <c:formatCode>0</c:formatCode>
                <c:ptCount val="41"/>
                <c:pt idx="0">
                  <c:v>204</c:v>
                </c:pt>
                <c:pt idx="1">
                  <c:v>447.94034142734876</c:v>
                </c:pt>
                <c:pt idx="2">
                  <c:v>885.03396887962936</c:v>
                </c:pt>
                <c:pt idx="3">
                  <c:v>1550.5670072757944</c:v>
                </c:pt>
                <c:pt idx="4">
                  <c:v>2438.9376337539579</c:v>
                </c:pt>
                <c:pt idx="5">
                  <c:v>3516.0241854373808</c:v>
                </c:pt>
                <c:pt idx="6">
                  <c:v>4737.3556801700588</c:v>
                </c:pt>
                <c:pt idx="7">
                  <c:v>6060.9187747498563</c:v>
                </c:pt>
                <c:pt idx="8">
                  <c:v>7453.9283286977861</c:v>
                </c:pt>
                <c:pt idx="9">
                  <c:v>8896.2318185518361</c:v>
                </c:pt>
                <c:pt idx="10">
                  <c:v>10382.749140422045</c:v>
                </c:pt>
                <c:pt idx="11">
                  <c:v>11926.463763117736</c:v>
                </c:pt>
                <c:pt idx="12">
                  <c:v>13562.638455943163</c:v>
                </c:pt>
                <c:pt idx="13">
                  <c:v>15353.807270670048</c:v>
                </c:pt>
                <c:pt idx="14">
                  <c:v>17392.99681570927</c:v>
                </c:pt>
                <c:pt idx="15">
                  <c:v>19798.823278576176</c:v>
                </c:pt>
                <c:pt idx="16">
                  <c:v>22691.643909300084</c:v>
                </c:pt>
                <c:pt idx="17">
                  <c:v>26142.661316027683</c:v>
                </c:pt>
                <c:pt idx="18">
                  <c:v>30112.061229909406</c:v>
                </c:pt>
                <c:pt idx="19">
                  <c:v>34427.489688489601</c:v>
                </c:pt>
                <c:pt idx="20">
                  <c:v>38839.829819636943</c:v>
                </c:pt>
                <c:pt idx="21">
                  <c:v>43117.797197046195</c:v>
                </c:pt>
                <c:pt idx="22">
                  <c:v>47109.915951023519</c:v>
                </c:pt>
                <c:pt idx="23">
                  <c:v>50749.991472507878</c:v>
                </c:pt>
                <c:pt idx="24">
                  <c:v>54030.131693344221</c:v>
                </c:pt>
                <c:pt idx="25">
                  <c:v>56970.987102357678</c:v>
                </c:pt>
                <c:pt idx="26">
                  <c:v>59602.735178795672</c:v>
                </c:pt>
                <c:pt idx="27">
                  <c:v>61956.531269529922</c:v>
                </c:pt>
                <c:pt idx="28">
                  <c:v>64061.67379537216</c:v>
                </c:pt>
                <c:pt idx="29">
                  <c:v>65944.918259173734</c:v>
                </c:pt>
                <c:pt idx="30">
                  <c:v>67630.412766959445</c:v>
                </c:pt>
                <c:pt idx="31">
                  <c:v>69139.807067852729</c:v>
                </c:pt>
                <c:pt idx="32">
                  <c:v>70492.423857768765</c:v>
                </c:pt>
                <c:pt idx="33">
                  <c:v>71705.455437896104</c:v>
                </c:pt>
                <c:pt idx="34">
                  <c:v>72794.166711244863</c:v>
                </c:pt>
                <c:pt idx="35">
                  <c:v>73772.093405295163</c:v>
                </c:pt>
                <c:pt idx="36">
                  <c:v>74651.229219601315</c:v>
                </c:pt>
                <c:pt idx="37">
                  <c:v>75442.198649422731</c:v>
                </c:pt>
                <c:pt idx="38">
                  <c:v>76154.414160981891</c:v>
                </c:pt>
                <c:pt idx="39">
                  <c:v>76796.217585150647</c:v>
                </c:pt>
                <c:pt idx="40">
                  <c:v>77375.006308942102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C52-45AF-8448-A2BC4B6B07EC}"/>
            </c:ext>
          </c:extLst>
        </c:ser>
        <c:ser>
          <c:idx val="3"/>
          <c:order val="3"/>
          <c:tx>
            <c:strRef>
              <c:f>'Medium-end market'!$F$2</c:f>
              <c:strCache>
                <c:ptCount val="1"/>
                <c:pt idx="0">
                  <c:v>Late majority cum.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market'!$F$3:$F$43</c:f>
              <c:numCache>
                <c:formatCode>0</c:formatCode>
                <c:ptCount val="41"/>
                <c:pt idx="0">
                  <c:v>340</c:v>
                </c:pt>
                <c:pt idx="1">
                  <c:v>639.73069389362263</c:v>
                </c:pt>
                <c:pt idx="2">
                  <c:v>1127.6023774034916</c:v>
                </c:pt>
                <c:pt idx="3">
                  <c:v>1841.816576403131</c:v>
                </c:pt>
                <c:pt idx="4">
                  <c:v>2795.3163809931439</c:v>
                </c:pt>
                <c:pt idx="5">
                  <c:v>3977.7257824751619</c:v>
                </c:pt>
                <c:pt idx="6">
                  <c:v>5363.8784564443722</c:v>
                </c:pt>
                <c:pt idx="7">
                  <c:v>6923.2113282936252</c:v>
                </c:pt>
                <c:pt idx="8">
                  <c:v>8627.4712369500685</c:v>
                </c:pt>
                <c:pt idx="9">
                  <c:v>10456.742242609429</c:v>
                </c:pt>
                <c:pt idx="10">
                  <c:v>12404.855196049142</c:v>
                </c:pt>
                <c:pt idx="11">
                  <c:v>14485.384060166538</c:v>
                </c:pt>
                <c:pt idx="12">
                  <c:v>16739.048572514173</c:v>
                </c:pt>
                <c:pt idx="13">
                  <c:v>19242.264260898679</c:v>
                </c:pt>
                <c:pt idx="14">
                  <c:v>22114.096203160923</c:v>
                </c:pt>
                <c:pt idx="15">
                  <c:v>25513.93182517161</c:v>
                </c:pt>
                <c:pt idx="16">
                  <c:v>29615.410504678141</c:v>
                </c:pt>
                <c:pt idx="17">
                  <c:v>34542.483671591472</c:v>
                </c:pt>
                <c:pt idx="18">
                  <c:v>40281.307410096015</c:v>
                </c:pt>
                <c:pt idx="19">
                  <c:v>46633.050306252757</c:v>
                </c:pt>
                <c:pt idx="20">
                  <c:v>53270.398963919128</c:v>
                </c:pt>
                <c:pt idx="21">
                  <c:v>59863.317819851451</c:v>
                </c:pt>
                <c:pt idx="22">
                  <c:v>66175.1987577564</c:v>
                </c:pt>
                <c:pt idx="23">
                  <c:v>72082.930873048303</c:v>
                </c:pt>
                <c:pt idx="24">
                  <c:v>77546.710551390497</c:v>
                </c:pt>
                <c:pt idx="25">
                  <c:v>82571.182414193376</c:v>
                </c:pt>
                <c:pt idx="26">
                  <c:v>87179.135460896694</c:v>
                </c:pt>
                <c:pt idx="27">
                  <c:v>91398.98486930634</c:v>
                </c:pt>
                <c:pt idx="28">
                  <c:v>95260.095879458037</c:v>
                </c:pt>
                <c:pt idx="29">
                  <c:v>98791.172721736395</c:v>
                </c:pt>
                <c:pt idx="30">
                  <c:v>102019.61252443012</c:v>
                </c:pt>
                <c:pt idx="31">
                  <c:v>104971.19264816288</c:v>
                </c:pt>
                <c:pt idx="32">
                  <c:v>107669.92471939321</c:v>
                </c:pt>
                <c:pt idx="33">
                  <c:v>110138.01250826288</c:v>
                </c:pt>
                <c:pt idx="34">
                  <c:v>112395.87667025001</c:v>
                </c:pt>
                <c:pt idx="35">
                  <c:v>114462.22153664712</c:v>
                </c:pt>
                <c:pt idx="36">
                  <c:v>116354.12703543316</c:v>
                </c:pt>
                <c:pt idx="37">
                  <c:v>118087.15421829438</c:v>
                </c:pt>
                <c:pt idx="38">
                  <c:v>119675.45659596735</c:v>
                </c:pt>
                <c:pt idx="39">
                  <c:v>121131.89207527155</c:v>
                </c:pt>
                <c:pt idx="40">
                  <c:v>122468.13209967173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C52-45AF-8448-A2BC4B6B07EC}"/>
            </c:ext>
          </c:extLst>
        </c:ser>
        <c:ser>
          <c:idx val="4"/>
          <c:order val="4"/>
          <c:tx>
            <c:strRef>
              <c:f>'Medium-end market'!$G$2</c:f>
              <c:strCache>
                <c:ptCount val="1"/>
                <c:pt idx="0">
                  <c:v>Laggards cum. demand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market'!$G$3:$G$43</c:f>
              <c:numCache>
                <c:formatCode>0</c:formatCode>
                <c:ptCount val="41"/>
                <c:pt idx="0">
                  <c:v>96</c:v>
                </c:pt>
                <c:pt idx="1">
                  <c:v>109.50650059790635</c:v>
                </c:pt>
                <c:pt idx="2">
                  <c:v>125.5279771076229</c:v>
                </c:pt>
                <c:pt idx="3">
                  <c:v>144.52013851606236</c:v>
                </c:pt>
                <c:pt idx="4">
                  <c:v>167.00534446955444</c:v>
                </c:pt>
                <c:pt idx="5">
                  <c:v>193.57988072608288</c:v>
                </c:pt>
                <c:pt idx="6">
                  <c:v>224.92551563145452</c:v>
                </c:pt>
                <c:pt idx="7">
                  <c:v>261.83071486982891</c:v>
                </c:pt>
                <c:pt idx="8">
                  <c:v>305.23144710627969</c:v>
                </c:pt>
                <c:pt idx="9">
                  <c:v>356.28904214783279</c:v>
                </c:pt>
                <c:pt idx="10">
                  <c:v>416.53431502445915</c:v>
                </c:pt>
                <c:pt idx="11">
                  <c:v>488.12386612197048</c:v>
                </c:pt>
                <c:pt idx="12">
                  <c:v>574.27453543663785</c:v>
                </c:pt>
                <c:pt idx="13">
                  <c:v>679.9574226581376</c:v>
                </c:pt>
                <c:pt idx="14">
                  <c:v>812.91777956810461</c:v>
                </c:pt>
                <c:pt idx="15">
                  <c:v>984.96679524816204</c:v>
                </c:pt>
                <c:pt idx="16">
                  <c:v>1213.0962048807567</c:v>
                </c:pt>
                <c:pt idx="17">
                  <c:v>1519.117557733776</c:v>
                </c:pt>
                <c:pt idx="18">
                  <c:v>1925.7072908238013</c:v>
                </c:pt>
                <c:pt idx="19">
                  <c:v>2448.1559641228209</c:v>
                </c:pt>
                <c:pt idx="20">
                  <c:v>3086.3746149537037</c:v>
                </c:pt>
                <c:pt idx="21">
                  <c:v>3824.6903259838768</c:v>
                </c:pt>
                <c:pt idx="22">
                  <c:v>4639.8929027498998</c:v>
                </c:pt>
                <c:pt idx="23">
                  <c:v>5509.7818159743083</c:v>
                </c:pt>
                <c:pt idx="24">
                  <c:v>6416.7871754976104</c:v>
                </c:pt>
                <c:pt idx="25">
                  <c:v>7347.6518014759185</c:v>
                </c:pt>
                <c:pt idx="26">
                  <c:v>8292.0684217367107</c:v>
                </c:pt>
                <c:pt idx="27">
                  <c:v>9241.713725534637</c:v>
                </c:pt>
                <c:pt idx="28">
                  <c:v>10189.769319062065</c:v>
                </c:pt>
                <c:pt idx="29">
                  <c:v>11130.668135987857</c:v>
                </c:pt>
                <c:pt idx="30">
                  <c:v>12059.90960658581</c:v>
                </c:pt>
                <c:pt idx="31">
                  <c:v>12973.899400177084</c:v>
                </c:pt>
                <c:pt idx="32">
                  <c:v>13869.807991695019</c:v>
                </c:pt>
                <c:pt idx="33">
                  <c:v>14745.447752912723</c:v>
                </c:pt>
                <c:pt idx="34">
                  <c:v>15599.167527112213</c:v>
                </c:pt>
                <c:pt idx="35">
                  <c:v>16429.762947357449</c:v>
                </c:pt>
                <c:pt idx="36">
                  <c:v>17236.400535932993</c:v>
                </c:pt>
                <c:pt idx="37">
                  <c:v>18018.553666415144</c:v>
                </c:pt>
                <c:pt idx="38">
                  <c:v>18775.948634684712</c:v>
                </c:pt>
                <c:pt idx="39">
                  <c:v>19508.519293188954</c:v>
                </c:pt>
                <c:pt idx="40">
                  <c:v>20216.368914602368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C52-45AF-8448-A2BC4B6B07EC}"/>
            </c:ext>
          </c:extLst>
        </c:ser>
        <c:ser>
          <c:idx val="5"/>
          <c:order val="5"/>
          <c:tx>
            <c:strRef>
              <c:f>'Medium-end market'!$H$2</c:f>
              <c:strCache>
                <c:ptCount val="1"/>
                <c:pt idx="0">
                  <c:v>New tech installed base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market'!$H$3:$H$43</c:f>
              <c:numCache>
                <c:formatCode>0</c:formatCode>
                <c:ptCount val="41"/>
                <c:pt idx="0">
                  <c:v>697.5</c:v>
                </c:pt>
                <c:pt idx="1">
                  <c:v>1322.9639201980308</c:v>
                </c:pt>
                <c:pt idx="2">
                  <c:v>2389.0056622023776</c:v>
                </c:pt>
                <c:pt idx="3">
                  <c:v>3977.8534242565279</c:v>
                </c:pt>
                <c:pt idx="4">
                  <c:v>6091.4523503605387</c:v>
                </c:pt>
                <c:pt idx="5">
                  <c:v>8672.0190532653851</c:v>
                </c:pt>
                <c:pt idx="6">
                  <c:v>11635.688373035231</c:v>
                </c:pt>
                <c:pt idx="7">
                  <c:v>14898.659917658208</c:v>
                </c:pt>
                <c:pt idx="8">
                  <c:v>18393.296353888109</c:v>
                </c:pt>
                <c:pt idx="9">
                  <c:v>22078.299768032801</c:v>
                </c:pt>
                <c:pt idx="10">
                  <c:v>25947.451703638144</c:v>
                </c:pt>
                <c:pt idx="11">
                  <c:v>30040.287834650859</c:v>
                </c:pt>
                <c:pt idx="12">
                  <c:v>34456.649961156829</c:v>
                </c:pt>
                <c:pt idx="13">
                  <c:v>39374.542521548894</c:v>
                </c:pt>
                <c:pt idx="14">
                  <c:v>45065.015985976468</c:v>
                </c:pt>
                <c:pt idx="15">
                  <c:v>51885.692004199787</c:v>
                </c:pt>
                <c:pt idx="16">
                  <c:v>60217.008636562612</c:v>
                </c:pt>
                <c:pt idx="17">
                  <c:v>70307.990648489897</c:v>
                </c:pt>
                <c:pt idx="18">
                  <c:v>82078.445941039448</c:v>
                </c:pt>
                <c:pt idx="19">
                  <c:v>95045.970055466809</c:v>
                </c:pt>
                <c:pt idx="20">
                  <c:v>108489.96828683335</c:v>
                </c:pt>
                <c:pt idx="21">
                  <c:v>121727.84017864829</c:v>
                </c:pt>
                <c:pt idx="22">
                  <c:v>134296.76434677056</c:v>
                </c:pt>
                <c:pt idx="23">
                  <c:v>145975.37720329472</c:v>
                </c:pt>
                <c:pt idx="24">
                  <c:v>156711.3144336546</c:v>
                </c:pt>
                <c:pt idx="25">
                  <c:v>166537.88414335361</c:v>
                </c:pt>
                <c:pt idx="26">
                  <c:v>175519.70252749394</c:v>
                </c:pt>
                <c:pt idx="27">
                  <c:v>183727.78337340927</c:v>
                </c:pt>
                <c:pt idx="28">
                  <c:v>191230.97311126106</c:v>
                </c:pt>
                <c:pt idx="29">
                  <c:v>198093.58480992055</c:v>
                </c:pt>
                <c:pt idx="30">
                  <c:v>204374.8419838562</c:v>
                </c:pt>
                <c:pt idx="31">
                  <c:v>210128.84729557202</c:v>
                </c:pt>
                <c:pt idx="32">
                  <c:v>215404.76226925728</c:v>
                </c:pt>
                <c:pt idx="33">
                  <c:v>220247.09493534986</c:v>
                </c:pt>
                <c:pt idx="34">
                  <c:v>224696.04066367241</c:v>
                </c:pt>
                <c:pt idx="35">
                  <c:v>228787.84230786085</c:v>
                </c:pt>
                <c:pt idx="36">
                  <c:v>232555.14869180895</c:v>
                </c:pt>
                <c:pt idx="37">
                  <c:v>236027.35888533475</c:v>
                </c:pt>
                <c:pt idx="38">
                  <c:v>239230.94521579158</c:v>
                </c:pt>
                <c:pt idx="39">
                  <c:v>242189.75153418892</c:v>
                </c:pt>
                <c:pt idx="40">
                  <c:v>244925.26554385724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C52-45AF-8448-A2BC4B6B0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9548384"/>
        <c:axId val="2050664288"/>
      </c:lineChart>
      <c:catAx>
        <c:axId val="20495483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50664288"/>
        <c:crosses val="autoZero"/>
        <c:auto val="1"/>
        <c:lblAlgn val="ctr"/>
        <c:lblOffset val="100"/>
        <c:noMultiLvlLbl val="0"/>
      </c:catAx>
      <c:valAx>
        <c:axId val="205066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9548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Demand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'Medium-end market'!$M$2</c:f>
              <c:strCache>
                <c:ptCount val="1"/>
                <c:pt idx="0">
                  <c:v>Innovators demand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market'!$M$3:$M$43</c:f>
              <c:numCache>
                <c:formatCode>0</c:formatCode>
                <c:ptCount val="41"/>
                <c:pt idx="0">
                  <c:v>2.7637714607439348</c:v>
                </c:pt>
                <c:pt idx="1">
                  <c:v>5.0925799040752473</c:v>
                </c:pt>
                <c:pt idx="2">
                  <c:v>8.7739451207933001</c:v>
                </c:pt>
                <c:pt idx="3">
                  <c:v>13.489804247997261</c:v>
                </c:pt>
                <c:pt idx="4">
                  <c:v>18.568323524668124</c:v>
                </c:pt>
                <c:pt idx="5">
                  <c:v>23.51066334287832</c:v>
                </c:pt>
                <c:pt idx="6">
                  <c:v>28.16812116835121</c:v>
                </c:pt>
                <c:pt idx="7">
                  <c:v>32.652639791698995</c:v>
                </c:pt>
                <c:pt idx="8">
                  <c:v>37.253057924974378</c:v>
                </c:pt>
                <c:pt idx="9">
                  <c:v>42.437980272063108</c:v>
                </c:pt>
                <c:pt idx="10">
                  <c:v>48.945802741776689</c:v>
                </c:pt>
                <c:pt idx="11">
                  <c:v>57.969510857942275</c:v>
                </c:pt>
                <c:pt idx="12">
                  <c:v>71.44711500395141</c:v>
                </c:pt>
                <c:pt idx="13">
                  <c:v>92.361214384435556</c:v>
                </c:pt>
                <c:pt idx="14">
                  <c:v>124.46587998002023</c:v>
                </c:pt>
                <c:pt idx="15">
                  <c:v>169.8718919833596</c:v>
                </c:pt>
                <c:pt idx="16">
                  <c:v>223.9239313536437</c:v>
                </c:pt>
                <c:pt idx="17">
                  <c:v>274.30482592388728</c:v>
                </c:pt>
                <c:pt idx="18">
                  <c:v>310.96051207458345</c:v>
                </c:pt>
                <c:pt idx="19">
                  <c:v>333.2355485137943</c:v>
                </c:pt>
                <c:pt idx="20">
                  <c:v>345.59218127913397</c:v>
                </c:pt>
                <c:pt idx="21">
                  <c:v>352.37852688597536</c:v>
                </c:pt>
                <c:pt idx="22">
                  <c:v>356.38949854137951</c:v>
                </c:pt>
                <c:pt idx="23">
                  <c:v>359.12205116674068</c:v>
                </c:pt>
                <c:pt idx="24">
                  <c:v>361.26323206322792</c:v>
                </c:pt>
                <c:pt idx="25">
                  <c:v>363.08282172903546</c:v>
                </c:pt>
                <c:pt idx="26">
                  <c:v>364.67854847331068</c:v>
                </c:pt>
                <c:pt idx="27">
                  <c:v>366.09145029199669</c:v>
                </c:pt>
                <c:pt idx="28">
                  <c:v>367.34588420466901</c:v>
                </c:pt>
                <c:pt idx="29">
                  <c:v>368.46028203120903</c:v>
                </c:pt>
                <c:pt idx="30">
                  <c:v>369.44996067294363</c:v>
                </c:pt>
                <c:pt idx="31">
                  <c:v>370.32817031915658</c:v>
                </c:pt>
                <c:pt idx="32">
                  <c:v>371.10664411485868</c:v>
                </c:pt>
                <c:pt idx="33">
                  <c:v>371.79591534361151</c:v>
                </c:pt>
                <c:pt idx="34">
                  <c:v>372.40550537415356</c:v>
                </c:pt>
                <c:pt idx="35">
                  <c:v>372.94404045839997</c:v>
                </c:pt>
                <c:pt idx="36">
                  <c:v>373.41933134449249</c:v>
                </c:pt>
                <c:pt idx="37">
                  <c:v>373.83843492165636</c:v>
                </c:pt>
                <c:pt idx="38">
                  <c:v>374.20770811938951</c:v>
                </c:pt>
                <c:pt idx="39">
                  <c:v>374.53285895287979</c:v>
                </c:pt>
                <c:pt idx="40">
                  <c:v>374.81899660037112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B1-4820-BFA8-A1F89E961B6C}"/>
            </c:ext>
          </c:extLst>
        </c:ser>
        <c:ser>
          <c:idx val="1"/>
          <c:order val="1"/>
          <c:tx>
            <c:strRef>
              <c:f>'Medium-end market'!$N$2</c:f>
              <c:strCache>
                <c:ptCount val="1"/>
                <c:pt idx="0">
                  <c:v>Early adopters demand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market'!$N$3:$N$43</c:f>
              <c:numCache>
                <c:formatCode>0</c:formatCode>
                <c:ptCount val="41"/>
                <c:pt idx="0">
                  <c:v>76.30011281840919</c:v>
                </c:pt>
                <c:pt idx="1">
                  <c:v>143.45190657847874</c:v>
                </c:pt>
                <c:pt idx="2">
                  <c:v>228.11353342071141</c:v>
                </c:pt>
                <c:pt idx="3">
                  <c:v>317.96957491943255</c:v>
                </c:pt>
                <c:pt idx="4">
                  <c:v>404.64949177261559</c:v>
                </c:pt>
                <c:pt idx="5">
                  <c:v>485.04190991755837</c:v>
                </c:pt>
                <c:pt idx="6">
                  <c:v>559.40330220441422</c:v>
                </c:pt>
                <c:pt idx="7">
                  <c:v>629.84678897708807</c:v>
                </c:pt>
                <c:pt idx="8">
                  <c:v>699.8149461595583</c:v>
                </c:pt>
                <c:pt idx="9">
                  <c:v>774.28459653600623</c:v>
                </c:pt>
                <c:pt idx="10">
                  <c:v>860.50288918950866</c:v>
                </c:pt>
                <c:pt idx="11">
                  <c:v>969.14189038190091</c:v>
                </c:pt>
                <c:pt idx="12">
                  <c:v>1115.6042023054617</c:v>
                </c:pt>
                <c:pt idx="13">
                  <c:v>1320.4823655478133</c:v>
                </c:pt>
                <c:pt idx="14">
                  <c:v>1606.3178320207744</c:v>
                </c:pt>
                <c:pt idx="15">
                  <c:v>1985.5135720247847</c:v>
                </c:pt>
                <c:pt idx="16">
                  <c:v>2438.5201516195775</c:v>
                </c:pt>
                <c:pt idx="17">
                  <c:v>2902.3915672889939</c:v>
                </c:pt>
                <c:pt idx="18">
                  <c:v>3300.3444292136214</c:v>
                </c:pt>
                <c:pt idx="19">
                  <c:v>3591.3253588935559</c:v>
                </c:pt>
                <c:pt idx="20">
                  <c:v>3782.0873585004056</c:v>
                </c:pt>
                <c:pt idx="21">
                  <c:v>3902.5397476532848</c:v>
                </c:pt>
                <c:pt idx="22">
                  <c:v>3981.9773911746415</c:v>
                </c:pt>
                <c:pt idx="23">
                  <c:v>4039.9135932184076</c:v>
                </c:pt>
                <c:pt idx="24">
                  <c:v>4086.5350383714986</c:v>
                </c:pt>
                <c:pt idx="25">
                  <c:v>4126.3127375387212</c:v>
                </c:pt>
                <c:pt idx="26">
                  <c:v>4161.1236028705807</c:v>
                </c:pt>
                <c:pt idx="27">
                  <c:v>4191.9017461894337</c:v>
                </c:pt>
                <c:pt idx="28">
                  <c:v>4219.2538076326646</c:v>
                </c:pt>
                <c:pt idx="29">
                  <c:v>4243.6401228689283</c:v>
                </c:pt>
                <c:pt idx="30">
                  <c:v>4265.4309555900709</c:v>
                </c:pt>
                <c:pt idx="31">
                  <c:v>4284.9325715183031</c:v>
                </c:pt>
                <c:pt idx="32">
                  <c:v>4302.4034990640348</c:v>
                </c:pt>
                <c:pt idx="33">
                  <c:v>4318.065556283058</c:v>
                </c:pt>
                <c:pt idx="34">
                  <c:v>4332.1115398717066</c:v>
                </c:pt>
                <c:pt idx="35">
                  <c:v>4344.7107091944927</c:v>
                </c:pt>
                <c:pt idx="36">
                  <c:v>4356.0127909930989</c:v>
                </c:pt>
                <c:pt idx="37">
                  <c:v>4366.1509782584035</c:v>
                </c:pt>
                <c:pt idx="38">
                  <c:v>4375.244235987413</c:v>
                </c:pt>
                <c:pt idx="39">
                  <c:v>4383.3991222606228</c:v>
                </c:pt>
                <c:pt idx="40">
                  <c:v>4390.7112645593734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B1-4820-BFA8-A1F89E961B6C}"/>
            </c:ext>
          </c:extLst>
        </c:ser>
        <c:ser>
          <c:idx val="2"/>
          <c:order val="2"/>
          <c:tx>
            <c:strRef>
              <c:f>'Medium-end market'!$O$2</c:f>
              <c:strCache>
                <c:ptCount val="1"/>
                <c:pt idx="0">
                  <c:v>Early majority demand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market'!$O$3:$O$43</c:f>
              <c:numCache>
                <c:formatCode>0</c:formatCode>
                <c:ptCount val="41"/>
                <c:pt idx="0">
                  <c:v>276.58034142734874</c:v>
                </c:pt>
                <c:pt idx="1">
                  <c:v>508.76408208065646</c:v>
                </c:pt>
                <c:pt idx="2">
                  <c:v>807.13847341690564</c:v>
                </c:pt>
                <c:pt idx="3">
                  <c:v>1136.4613476422905</c:v>
                </c:pt>
                <c:pt idx="4">
                  <c:v>1467.316573084056</c:v>
                </c:pt>
                <c:pt idx="5">
                  <c:v>1783.895364402659</c:v>
                </c:pt>
                <c:pt idx="6">
                  <c:v>2081.5400034070076</c:v>
                </c:pt>
                <c:pt idx="7">
                  <c:v>2362.7565579079073</c:v>
                </c:pt>
                <c:pt idx="8">
                  <c:v>2634.932022445696</c:v>
                </c:pt>
                <c:pt idx="9">
                  <c:v>2909.9144128385028</c:v>
                </c:pt>
                <c:pt idx="10">
                  <c:v>3204.9544851632181</c:v>
                </c:pt>
                <c:pt idx="11">
                  <c:v>3544.4088949242646</c:v>
                </c:pt>
                <c:pt idx="12">
                  <c:v>3961.1909676777914</c:v>
                </c:pt>
                <c:pt idx="13">
                  <c:v>4495.7987083464286</c:v>
                </c:pt>
                <c:pt idx="14">
                  <c:v>5188.7059533803867</c:v>
                </c:pt>
                <c:pt idx="15">
                  <c:v>6060.6323552960966</c:v>
                </c:pt>
                <c:pt idx="16">
                  <c:v>7081.6804322156095</c:v>
                </c:pt>
                <c:pt idx="17">
                  <c:v>8152.2257244461507</c:v>
                </c:pt>
                <c:pt idx="18">
                  <c:v>9133.3582553656979</c:v>
                </c:pt>
                <c:pt idx="19">
                  <c:v>9920.738481305676</c:v>
                </c:pt>
                <c:pt idx="20">
                  <c:v>10492.340148551157</c:v>
                </c:pt>
                <c:pt idx="21">
                  <c:v>10890.966305504713</c:v>
                </c:pt>
                <c:pt idx="22">
                  <c:v>11177.66207364812</c:v>
                </c:pt>
                <c:pt idx="23">
                  <c:v>11400.138856437605</c:v>
                </c:pt>
                <c:pt idx="24">
                  <c:v>11585.676479948534</c:v>
                </c:pt>
                <c:pt idx="25">
                  <c:v>11747.106012815218</c:v>
                </c:pt>
                <c:pt idx="26">
                  <c:v>11890.233719341555</c:v>
                </c:pt>
                <c:pt idx="27">
                  <c:v>12018.187528967032</c:v>
                </c:pt>
                <c:pt idx="28">
                  <c:v>12133.112271061111</c:v>
                </c:pt>
                <c:pt idx="29">
                  <c:v>12236.681429253511</c:v>
                </c:pt>
                <c:pt idx="30">
                  <c:v>12330.26034360678</c:v>
                </c:pt>
                <c:pt idx="31">
                  <c:v>12414.985920772462</c:v>
                </c:pt>
                <c:pt idx="32">
                  <c:v>12491.819397370333</c:v>
                </c:pt>
                <c:pt idx="33">
                  <c:v>12561.58414341213</c:v>
                </c:pt>
                <c:pt idx="34">
                  <c:v>12624.993367849469</c:v>
                </c:pt>
                <c:pt idx="35">
                  <c:v>12682.670759153363</c:v>
                </c:pt>
                <c:pt idx="36">
                  <c:v>12735.166104957623</c:v>
                </c:pt>
                <c:pt idx="37">
                  <c:v>12782.967295466784</c:v>
                </c:pt>
                <c:pt idx="38">
                  <c:v>12826.509689925855</c:v>
                </c:pt>
                <c:pt idx="39">
                  <c:v>12866.183537415547</c:v>
                </c:pt>
                <c:pt idx="40">
                  <c:v>12902.339945277485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B1-4820-BFA8-A1F89E961B6C}"/>
            </c:ext>
          </c:extLst>
        </c:ser>
        <c:ser>
          <c:idx val="3"/>
          <c:order val="3"/>
          <c:tx>
            <c:strRef>
              <c:f>'Medium-end market'!$P$2</c:f>
              <c:strCache>
                <c:ptCount val="1"/>
                <c:pt idx="0">
                  <c:v>Late majority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market'!$P$3:$P$43</c:f>
              <c:numCache>
                <c:formatCode>0</c:formatCode>
                <c:ptCount val="41"/>
                <c:pt idx="0">
                  <c:v>345.63069389362255</c:v>
                </c:pt>
                <c:pt idx="1">
                  <c:v>574.23532718550803</c:v>
                </c:pt>
                <c:pt idx="2">
                  <c:v>866.44051994911081</c:v>
                </c:pt>
                <c:pt idx="3">
                  <c:v>1202.1450424044356</c:v>
                </c:pt>
                <c:pt idx="4">
                  <c:v>1559.7771129160924</c:v>
                </c:pt>
                <c:pt idx="5">
                  <c:v>1923.1456546033571</c:v>
                </c:pt>
                <c:pt idx="6">
                  <c:v>2283.4564634692433</c:v>
                </c:pt>
                <c:pt idx="7">
                  <c:v>2638.8934379760835</c:v>
                </c:pt>
                <c:pt idx="8">
                  <c:v>2993.9796226476192</c:v>
                </c:pt>
                <c:pt idx="9">
                  <c:v>3359.7731561919854</c:v>
                </c:pt>
                <c:pt idx="10">
                  <c:v>3755.1843155840311</c:v>
                </c:pt>
                <c:pt idx="11">
                  <c:v>4209.1913604701185</c:v>
                </c:pt>
                <c:pt idx="12">
                  <c:v>4762.9872456739176</c:v>
                </c:pt>
                <c:pt idx="13">
                  <c:v>5469.5376174835646</c:v>
                </c:pt>
                <c:pt idx="14">
                  <c:v>6385.2386094374124</c:v>
                </c:pt>
                <c:pt idx="15">
                  <c:v>7545.8594759046955</c:v>
                </c:pt>
                <c:pt idx="16">
                  <c:v>8925.1535850448836</c:v>
                </c:pt>
                <c:pt idx="17">
                  <c:v>10402.059034169391</c:v>
                </c:pt>
                <c:pt idx="18">
                  <c:v>11789.719396519709</c:v>
                </c:pt>
                <c:pt idx="19">
                  <c:v>12932.810449010494</c:v>
                </c:pt>
                <c:pt idx="20">
                  <c:v>13784.422716061399</c:v>
                </c:pt>
                <c:pt idx="21">
                  <c:v>14393.428843584888</c:v>
                </c:pt>
                <c:pt idx="22">
                  <c:v>14841.383947589018</c:v>
                </c:pt>
                <c:pt idx="23">
                  <c:v>15194.975346203719</c:v>
                </c:pt>
                <c:pt idx="24">
                  <c:v>15493.277787240602</c:v>
                </c:pt>
                <c:pt idx="25">
                  <c:v>15755.062672619433</c:v>
                </c:pt>
                <c:pt idx="26">
                  <c:v>15989.032695630698</c:v>
                </c:pt>
                <c:pt idx="27">
                  <c:v>16199.973967508055</c:v>
                </c:pt>
                <c:pt idx="28">
                  <c:v>16391.18978600519</c:v>
                </c:pt>
                <c:pt idx="29">
                  <c:v>16565.248120128155</c:v>
                </c:pt>
                <c:pt idx="30">
                  <c:v>16724.227814530819</c:v>
                </c:pt>
                <c:pt idx="31">
                  <c:v>16869.843078732327</c:v>
                </c:pt>
                <c:pt idx="32">
                  <c:v>17003.527625987761</c:v>
                </c:pt>
                <c:pt idx="33">
                  <c:v>17126.495850602612</c:v>
                </c:pt>
                <c:pt idx="34">
                  <c:v>17239.788216880865</c:v>
                </c:pt>
                <c:pt idx="35">
                  <c:v>17344.305406233419</c:v>
                </c:pt>
                <c:pt idx="36">
                  <c:v>17440.834332644692</c:v>
                </c:pt>
                <c:pt idx="37">
                  <c:v>17530.068197142708</c:v>
                </c:pt>
                <c:pt idx="38">
                  <c:v>17612.622119759799</c:v>
                </c:pt>
                <c:pt idx="39">
                  <c:v>17689.045454561827</c:v>
                </c:pt>
                <c:pt idx="40">
                  <c:v>17759.831592110968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CB1-4820-BFA8-A1F89E961B6C}"/>
            </c:ext>
          </c:extLst>
        </c:ser>
        <c:ser>
          <c:idx val="4"/>
          <c:order val="4"/>
          <c:tx>
            <c:strRef>
              <c:f>'Medium-end market'!$Q$2</c:f>
              <c:strCache>
                <c:ptCount val="1"/>
                <c:pt idx="0">
                  <c:v>Laggards demand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market'!$Q$3:$Q$43</c:f>
              <c:numCache>
                <c:formatCode>0</c:formatCode>
                <c:ptCount val="41"/>
                <c:pt idx="0">
                  <c:v>20.706500597906356</c:v>
                </c:pt>
                <c:pt idx="1">
                  <c:v>24.234464054559524</c:v>
                </c:pt>
                <c:pt idx="2">
                  <c:v>28.406759691511173</c:v>
                </c:pt>
                <c:pt idx="3">
                  <c:v>33.324216342196763</c:v>
                </c:pt>
                <c:pt idx="4">
                  <c:v>39.099937091745019</c:v>
                </c:pt>
                <c:pt idx="5">
                  <c:v>45.864125959827845</c:v>
                </c:pt>
                <c:pt idx="6">
                  <c:v>53.774612910733495</c:v>
                </c:pt>
                <c:pt idx="7">
                  <c:v>63.038035851687951</c:v>
                </c:pt>
                <c:pt idx="8">
                  <c:v>73.949953574524073</c:v>
                </c:pt>
                <c:pt idx="9">
                  <c:v>86.966951037713812</c:v>
                </c:pt>
                <c:pt idx="10">
                  <c:v>102.82962472434575</c:v>
                </c:pt>
                <c:pt idx="11">
                  <c:v>122.75995927381521</c:v>
                </c:pt>
                <c:pt idx="12">
                  <c:v>148.75347737924756</c:v>
                </c:pt>
                <c:pt idx="13">
                  <c:v>183.95716360932732</c:v>
                </c:pt>
                <c:pt idx="14">
                  <c:v>233.01784914766526</c:v>
                </c:pt>
                <c:pt idx="15">
                  <c:v>302.00191927620676</c:v>
                </c:pt>
                <c:pt idx="16">
                  <c:v>397.00356821907616</c:v>
                </c:pt>
                <c:pt idx="17">
                  <c:v>520.52354992005849</c:v>
                </c:pt>
                <c:pt idx="18">
                  <c:v>666.87672011080485</c:v>
                </c:pt>
                <c:pt idx="19">
                  <c:v>821.83034814009443</c:v>
                </c:pt>
                <c:pt idx="20">
                  <c:v>969.79380715170112</c:v>
                </c:pt>
                <c:pt idx="21">
                  <c:v>1102.054351214814</c:v>
                </c:pt>
                <c:pt idx="22">
                  <c:v>1217.8808809306508</c:v>
                </c:pt>
                <c:pt idx="23">
                  <c:v>1320.2389957213752</c:v>
                </c:pt>
                <c:pt idx="24">
                  <c:v>1412.1236641406283</c:v>
                </c:pt>
                <c:pt idx="25">
                  <c:v>1495.4905053714863</c:v>
                </c:pt>
                <c:pt idx="26">
                  <c:v>1571.5504354281795</c:v>
                </c:pt>
                <c:pt idx="27">
                  <c:v>1641.1841229425258</c:v>
                </c:pt>
                <c:pt idx="28">
                  <c:v>1705.1315158554455</c:v>
                </c:pt>
                <c:pt idx="29">
                  <c:v>1764.0415807970421</c:v>
                </c:pt>
                <c:pt idx="30">
                  <c:v>1818.4830140852102</c:v>
                </c:pt>
                <c:pt idx="31">
                  <c:v>1868.9510465312167</c:v>
                </c:pt>
                <c:pt idx="32">
                  <c:v>1915.8753605948318</c:v>
                </c:pt>
                <c:pt idx="33">
                  <c:v>1959.6283556679448</c:v>
                </c:pt>
                <c:pt idx="34">
                  <c:v>2000.5329847786513</c:v>
                </c:pt>
                <c:pt idx="35">
                  <c:v>2038.8698096273538</c:v>
                </c:pt>
                <c:pt idx="36">
                  <c:v>2074.8831706771271</c:v>
                </c:pt>
                <c:pt idx="37">
                  <c:v>2108.7864932507046</c:v>
                </c:pt>
                <c:pt idx="38">
                  <c:v>2140.7668061055952</c:v>
                </c:pt>
                <c:pt idx="39">
                  <c:v>2170.9885684025871</c:v>
                </c:pt>
                <c:pt idx="40">
                  <c:v>2199.5969022876257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CB1-4820-BFA8-A1F89E961B6C}"/>
            </c:ext>
          </c:extLst>
        </c:ser>
        <c:ser>
          <c:idx val="5"/>
          <c:order val="5"/>
          <c:tx>
            <c:strRef>
              <c:f>'Medium-end market'!$R$2</c:f>
              <c:strCache>
                <c:ptCount val="1"/>
                <c:pt idx="0">
                  <c:v>Total demand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market'!$R$3:$R$43</c:f>
              <c:numCache>
                <c:formatCode>0</c:formatCode>
                <c:ptCount val="41"/>
                <c:pt idx="0">
                  <c:v>721.98142019803072</c:v>
                </c:pt>
                <c:pt idx="1">
                  <c:v>1255.7783598032781</c:v>
                </c:pt>
                <c:pt idx="2">
                  <c:v>1938.8732315990324</c:v>
                </c:pt>
                <c:pt idx="3">
                  <c:v>2703.3899855563527</c:v>
                </c:pt>
                <c:pt idx="4">
                  <c:v>3489.4114383891774</c:v>
                </c:pt>
                <c:pt idx="5">
                  <c:v>4261.457718226281</c:v>
                </c:pt>
                <c:pt idx="6">
                  <c:v>5006.3425031597499</c:v>
                </c:pt>
                <c:pt idx="7">
                  <c:v>5727.1874605044659</c:v>
                </c:pt>
                <c:pt idx="8">
                  <c:v>6439.9296027523724</c:v>
                </c:pt>
                <c:pt idx="9">
                  <c:v>7173.377096876271</c:v>
                </c:pt>
                <c:pt idx="10">
                  <c:v>7972.4171174028806</c:v>
                </c:pt>
                <c:pt idx="11">
                  <c:v>8903.4716159080417</c:v>
                </c:pt>
                <c:pt idx="12">
                  <c:v>10059.98300804037</c:v>
                </c:pt>
                <c:pt idx="13">
                  <c:v>11562.137069371569</c:v>
                </c:pt>
                <c:pt idx="14">
                  <c:v>13537.746123966259</c:v>
                </c:pt>
                <c:pt idx="15">
                  <c:v>16063.879214485143</c:v>
                </c:pt>
                <c:pt idx="16">
                  <c:v>19066.28166845279</c:v>
                </c:pt>
                <c:pt idx="17">
                  <c:v>22251.504701748483</c:v>
                </c:pt>
                <c:pt idx="18">
                  <c:v>25201.259313284419</c:v>
                </c:pt>
                <c:pt idx="19">
                  <c:v>27599.940185863612</c:v>
                </c:pt>
                <c:pt idx="20">
                  <c:v>29374.236211543797</c:v>
                </c:pt>
                <c:pt idx="21">
                  <c:v>30641.367774843675</c:v>
                </c:pt>
                <c:pt idx="22">
                  <c:v>31575.293791883807</c:v>
                </c:pt>
                <c:pt idx="23">
                  <c:v>32314.388842747845</c:v>
                </c:pt>
                <c:pt idx="24">
                  <c:v>32938.876201764491</c:v>
                </c:pt>
                <c:pt idx="25">
                  <c:v>33487.05475007389</c:v>
                </c:pt>
                <c:pt idx="26">
                  <c:v>33976.619001744322</c:v>
                </c:pt>
                <c:pt idx="27">
                  <c:v>34417.338815899042</c:v>
                </c:pt>
                <c:pt idx="28">
                  <c:v>34816.033264759077</c:v>
                </c:pt>
                <c:pt idx="29">
                  <c:v>35178.071535078845</c:v>
                </c:pt>
                <c:pt idx="30">
                  <c:v>35507.85208848583</c:v>
                </c:pt>
                <c:pt idx="31">
                  <c:v>35809.04078787347</c:v>
                </c:pt>
                <c:pt idx="32">
                  <c:v>36084.732527131811</c:v>
                </c:pt>
                <c:pt idx="33">
                  <c:v>36337.569821309364</c:v>
                </c:pt>
                <c:pt idx="34">
                  <c:v>36569.831614754847</c:v>
                </c:pt>
                <c:pt idx="35">
                  <c:v>36783.500724667028</c:v>
                </c:pt>
                <c:pt idx="36">
                  <c:v>36980.315730617032</c:v>
                </c:pt>
                <c:pt idx="37">
                  <c:v>37161.811399040263</c:v>
                </c:pt>
                <c:pt idx="38">
                  <c:v>37329.350559898048</c:v>
                </c:pt>
                <c:pt idx="39">
                  <c:v>37484.149541593462</c:v>
                </c:pt>
                <c:pt idx="40">
                  <c:v>37627.298700835818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CB1-4820-BFA8-A1F89E961B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37640496"/>
        <c:axId val="959148160"/>
      </c:lineChart>
      <c:catAx>
        <c:axId val="7376404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59148160"/>
        <c:crosses val="autoZero"/>
        <c:auto val="1"/>
        <c:lblAlgn val="ctr"/>
        <c:lblOffset val="100"/>
        <c:noMultiLvlLbl val="0"/>
      </c:catAx>
      <c:valAx>
        <c:axId val="95914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37640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New tech installed base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'Low-end market'!$C$2</c:f>
              <c:strCache>
                <c:ptCount val="1"/>
                <c:pt idx="0">
                  <c:v>Innovators cum. demand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market'!$C$3:$C$43</c:f>
              <c:numCache>
                <c:formatCode>0</c:formatCode>
                <c:ptCount val="41"/>
                <c:pt idx="0">
                  <c:v>3</c:v>
                </c:pt>
                <c:pt idx="1">
                  <c:v>2.8781827577110355</c:v>
                </c:pt>
                <c:pt idx="2">
                  <c:v>2.8071886410194709</c:v>
                </c:pt>
                <c:pt idx="3">
                  <c:v>2.8137835535234781</c:v>
                </c:pt>
                <c:pt idx="4">
                  <c:v>2.9586923008911503</c:v>
                </c:pt>
                <c:pt idx="5">
                  <c:v>3.3997443062174026</c:v>
                </c:pt>
                <c:pt idx="6">
                  <c:v>4.6304069723909418</c:v>
                </c:pt>
                <c:pt idx="7">
                  <c:v>8.5466566641863491</c:v>
                </c:pt>
                <c:pt idx="8">
                  <c:v>23.128599432824657</c:v>
                </c:pt>
                <c:pt idx="9">
                  <c:v>69.83053925082362</c:v>
                </c:pt>
                <c:pt idx="10">
                  <c:v>152.2232534893941</c:v>
                </c:pt>
                <c:pt idx="11">
                  <c:v>241.91646392369819</c:v>
                </c:pt>
                <c:pt idx="12">
                  <c:v>322.98943238533309</c:v>
                </c:pt>
                <c:pt idx="13">
                  <c:v>391.80951116270751</c:v>
                </c:pt>
                <c:pt idx="14">
                  <c:v>449.10308656639046</c:v>
                </c:pt>
                <c:pt idx="15">
                  <c:v>496.56100525008844</c:v>
                </c:pt>
                <c:pt idx="16">
                  <c:v>535.82644431805761</c:v>
                </c:pt>
                <c:pt idx="17">
                  <c:v>568.32443493704682</c:v>
                </c:pt>
                <c:pt idx="18">
                  <c:v>595.25512404268852</c:v>
                </c:pt>
                <c:pt idx="19">
                  <c:v>617.61525441827303</c:v>
                </c:pt>
                <c:pt idx="20">
                  <c:v>636.226082626736</c:v>
                </c:pt>
                <c:pt idx="21">
                  <c:v>651.76105109193156</c:v>
                </c:pt>
                <c:pt idx="22">
                  <c:v>664.77080013450325</c:v>
                </c:pt>
                <c:pt idx="23">
                  <c:v>675.70481798553556</c:v>
                </c:pt>
                <c:pt idx="24">
                  <c:v>684.9297392611918</c:v>
                </c:pt>
                <c:pt idx="25">
                  <c:v>692.74458743670539</c:v>
                </c:pt>
                <c:pt idx="26">
                  <c:v>699.39335122032946</c:v>
                </c:pt>
                <c:pt idx="27">
                  <c:v>705.0752931624022</c:v>
                </c:pt>
                <c:pt idx="28">
                  <c:v>709.95335994393258</c:v>
                </c:pt>
                <c:pt idx="29">
                  <c:v>714.16102074963987</c:v>
                </c:pt>
                <c:pt idx="30">
                  <c:v>717.8078140553248</c:v>
                </c:pt>
                <c:pt idx="31">
                  <c:v>720.98383924113591</c:v>
                </c:pt>
                <c:pt idx="32">
                  <c:v>723.76338990436454</c:v>
                </c:pt>
                <c:pt idx="33">
                  <c:v>726.20789131242702</c:v>
                </c:pt>
                <c:pt idx="34">
                  <c:v>728.36827508580643</c:v>
                </c:pt>
                <c:pt idx="35">
                  <c:v>730.28689955394793</c:v>
                </c:pt>
                <c:pt idx="36">
                  <c:v>731.99910375853744</c:v>
                </c:pt>
                <c:pt idx="37">
                  <c:v>733.53446622395677</c:v>
                </c:pt>
                <c:pt idx="38">
                  <c:v>734.91782582804137</c:v>
                </c:pt>
                <c:pt idx="39">
                  <c:v>736.17011088757238</c:v>
                </c:pt>
                <c:pt idx="40">
                  <c:v>737.30901347951203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8A-4D06-B079-1901CD028612}"/>
            </c:ext>
          </c:extLst>
        </c:ser>
        <c:ser>
          <c:idx val="1"/>
          <c:order val="1"/>
          <c:tx>
            <c:strRef>
              <c:f>'Low-end market'!$D$2</c:f>
              <c:strCache>
                <c:ptCount val="1"/>
                <c:pt idx="0">
                  <c:v>Early adopters cum. demand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market'!$D$3:$D$43</c:f>
              <c:numCache>
                <c:formatCode>0</c:formatCode>
                <c:ptCount val="41"/>
                <c:pt idx="0">
                  <c:v>27</c:v>
                </c:pt>
                <c:pt idx="1">
                  <c:v>38.21263583351687</c:v>
                </c:pt>
                <c:pt idx="2">
                  <c:v>57.46283953195001</c:v>
                </c:pt>
                <c:pt idx="3">
                  <c:v>91.236780976700672</c:v>
                </c:pt>
                <c:pt idx="4">
                  <c:v>151.12057596825235</c:v>
                </c:pt>
                <c:pt idx="5">
                  <c:v>257.16234057823664</c:v>
                </c:pt>
                <c:pt idx="6">
                  <c:v>442.48340940585945</c:v>
                </c:pt>
                <c:pt idx="7">
                  <c:v>757.19217812113902</c:v>
                </c:pt>
                <c:pt idx="8">
                  <c:v>1262.5830888603855</c:v>
                </c:pt>
                <c:pt idx="9">
                  <c:v>1997.8991205069744</c:v>
                </c:pt>
                <c:pt idx="10">
                  <c:v>2927.455467757215</c:v>
                </c:pt>
                <c:pt idx="11">
                  <c:v>3940.3136917710885</c:v>
                </c:pt>
                <c:pt idx="12">
                  <c:v>4924.4766918387131</c:v>
                </c:pt>
                <c:pt idx="13">
                  <c:v>5821.387997571941</c:v>
                </c:pt>
                <c:pt idx="14">
                  <c:v>6618.1076396259905</c:v>
                </c:pt>
                <c:pt idx="15">
                  <c:v>7319.5546542177408</c:v>
                </c:pt>
                <c:pt idx="16">
                  <c:v>7934.6429731481076</c:v>
                </c:pt>
                <c:pt idx="17">
                  <c:v>8472.8963493788633</c:v>
                </c:pt>
                <c:pt idx="18">
                  <c:v>8943.5156344554762</c:v>
                </c:pt>
                <c:pt idx="19">
                  <c:v>9354.9931406339674</c:v>
                </c:pt>
                <c:pt idx="20">
                  <c:v>9714.9676270046111</c:v>
                </c:pt>
                <c:pt idx="21">
                  <c:v>10030.201953384845</c:v>
                </c:pt>
                <c:pt idx="22">
                  <c:v>10306.622399817406</c:v>
                </c:pt>
                <c:pt idx="23">
                  <c:v>10549.386865791223</c:v>
                </c:pt>
                <c:pt idx="24">
                  <c:v>10762.964067906409</c:v>
                </c:pt>
                <c:pt idx="25">
                  <c:v>10951.214028730134</c:v>
                </c:pt>
                <c:pt idx="26">
                  <c:v>11117.464749624751</c:v>
                </c:pt>
                <c:pt idx="27">
                  <c:v>11264.582586783621</c:v>
                </c:pt>
                <c:pt idx="28">
                  <c:v>11395.035352636067</c:v>
                </c:pt>
                <c:pt idx="29">
                  <c:v>11510.948013624253</c:v>
                </c:pt>
                <c:pt idx="30">
                  <c:v>11614.151317864849</c:v>
                </c:pt>
                <c:pt idx="31">
                  <c:v>11706.223919146427</c:v>
                </c:pt>
                <c:pt idx="32">
                  <c:v>11788.528660735123</c:v>
                </c:pt>
                <c:pt idx="33">
                  <c:v>11862.24370033404</c:v>
                </c:pt>
                <c:pt idx="34">
                  <c:v>11928.389130962423</c:v>
                </c:pt>
                <c:pt idx="35">
                  <c:v>11987.849702727108</c:v>
                </c:pt>
                <c:pt idx="36">
                  <c:v>12041.394190364445</c:v>
                </c:pt>
                <c:pt idx="37">
                  <c:v>12089.691888748441</c:v>
                </c:pt>
                <c:pt idx="38">
                  <c:v>12133.326657740463</c:v>
                </c:pt>
                <c:pt idx="39">
                  <c:v>12172.808881202373</c:v>
                </c:pt>
                <c:pt idx="40">
                  <c:v>12208.585653843016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8A-4D06-B079-1901CD028612}"/>
            </c:ext>
          </c:extLst>
        </c:ser>
        <c:ser>
          <c:idx val="2"/>
          <c:order val="2"/>
          <c:tx>
            <c:strRef>
              <c:f>'Low-end market'!$E$2</c:f>
              <c:strCache>
                <c:ptCount val="1"/>
                <c:pt idx="0">
                  <c:v>Early majority cum. demand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market'!$E$3:$E$43</c:f>
              <c:numCache>
                <c:formatCode>0</c:formatCode>
                <c:ptCount val="41"/>
                <c:pt idx="0">
                  <c:v>136</c:v>
                </c:pt>
                <c:pt idx="1">
                  <c:v>218.15405562975172</c:v>
                </c:pt>
                <c:pt idx="2">
                  <c:v>356.7290131192434</c:v>
                </c:pt>
                <c:pt idx="3">
                  <c:v>585.13215530005709</c:v>
                </c:pt>
                <c:pt idx="4">
                  <c:v>950.3931520479025</c:v>
                </c:pt>
                <c:pt idx="5">
                  <c:v>1516.4503103194729</c:v>
                </c:pt>
                <c:pt idx="6">
                  <c:v>2368.9015810571118</c:v>
                </c:pt>
                <c:pt idx="7">
                  <c:v>3619.2397562059959</c:v>
                </c:pt>
                <c:pt idx="8">
                  <c:v>5397.0665219991342</c:v>
                </c:pt>
                <c:pt idx="9">
                  <c:v>7804.0686911781841</c:v>
                </c:pt>
                <c:pt idx="10">
                  <c:v>10817.402430736311</c:v>
                </c:pt>
                <c:pt idx="11">
                  <c:v>14226.31207631552</c:v>
                </c:pt>
                <c:pt idx="12">
                  <c:v>17731.354454202665</c:v>
                </c:pt>
                <c:pt idx="13">
                  <c:v>21117.294614702834</c:v>
                </c:pt>
                <c:pt idx="14">
                  <c:v>24294.767685829447</c:v>
                </c:pt>
                <c:pt idx="15">
                  <c:v>27238.697857950083</c:v>
                </c:pt>
                <c:pt idx="16">
                  <c:v>29945.994863371954</c:v>
                </c:pt>
                <c:pt idx="17">
                  <c:v>32423.273844992771</c:v>
                </c:pt>
                <c:pt idx="18">
                  <c:v>34682.374390289369</c:v>
                </c:pt>
                <c:pt idx="19">
                  <c:v>36737.785053860105</c:v>
                </c:pt>
                <c:pt idx="20">
                  <c:v>38605.06577150018</c:v>
                </c:pt>
                <c:pt idx="21">
                  <c:v>40299.884515836733</c:v>
                </c:pt>
                <c:pt idx="22">
                  <c:v>41837.440234316593</c:v>
                </c:pt>
                <c:pt idx="23">
                  <c:v>43232.131711466558</c:v>
                </c:pt>
                <c:pt idx="24">
                  <c:v>44497.383883562936</c:v>
                </c:pt>
                <c:pt idx="25">
                  <c:v>45645.574785823286</c:v>
                </c:pt>
                <c:pt idx="26">
                  <c:v>46688.026123658128</c:v>
                </c:pt>
                <c:pt idx="27">
                  <c:v>47635.033133975347</c:v>
                </c:pt>
                <c:pt idx="28">
                  <c:v>48495.917659384009</c:v>
                </c:pt>
                <c:pt idx="29">
                  <c:v>49279.093815886459</c:v>
                </c:pt>
                <c:pt idx="30">
                  <c:v>49992.139282417374</c:v>
                </c:pt>
                <c:pt idx="31">
                  <c:v>50641.867697525027</c:v>
                </c:pt>
                <c:pt idx="32">
                  <c:v>51234.399310506829</c:v>
                </c:pt>
                <c:pt idx="33">
                  <c:v>51775.228159403501</c:v>
                </c:pt>
                <c:pt idx="34">
                  <c:v>52269.28480735013</c:v>
                </c:pt>
                <c:pt idx="35">
                  <c:v>52720.994176739863</c:v>
                </c:pt>
                <c:pt idx="36">
                  <c:v>53134.328355601639</c:v>
                </c:pt>
                <c:pt idx="37">
                  <c:v>53512.854466190562</c:v>
                </c:pt>
                <c:pt idx="38">
                  <c:v>53859.777819192823</c:v>
                </c:pt>
                <c:pt idx="39">
                  <c:v>54177.980654027066</c:v>
                </c:pt>
                <c:pt idx="40">
                  <c:v>54470.056804565254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8A-4D06-B079-1901CD028612}"/>
            </c:ext>
          </c:extLst>
        </c:ser>
        <c:ser>
          <c:idx val="3"/>
          <c:order val="3"/>
          <c:tx>
            <c:strRef>
              <c:f>'Low-end market'!$F$2</c:f>
              <c:strCache>
                <c:ptCount val="1"/>
                <c:pt idx="0">
                  <c:v>Late majority cum.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market'!$F$3:$F$43</c:f>
              <c:numCache>
                <c:formatCode>0</c:formatCode>
                <c:ptCount val="41"/>
                <c:pt idx="0">
                  <c:v>170</c:v>
                </c:pt>
                <c:pt idx="1">
                  <c:v>230.20171718010829</c:v>
                </c:pt>
                <c:pt idx="2">
                  <c:v>319.6289249777318</c:v>
                </c:pt>
                <c:pt idx="3">
                  <c:v>454.05474291624341</c:v>
                </c:pt>
                <c:pt idx="4">
                  <c:v>658.3435599324232</c:v>
                </c:pt>
                <c:pt idx="5">
                  <c:v>972.13908611386478</c:v>
                </c:pt>
                <c:pt idx="6">
                  <c:v>1459.1559777847931</c:v>
                </c:pt>
                <c:pt idx="7">
                  <c:v>2220.5564686991438</c:v>
                </c:pt>
                <c:pt idx="8">
                  <c:v>3406.1634388859347</c:v>
                </c:pt>
                <c:pt idx="9">
                  <c:v>5195.9949438069716</c:v>
                </c:pt>
                <c:pt idx="10">
                  <c:v>7704.7294918173175</c:v>
                </c:pt>
                <c:pt idx="11">
                  <c:v>10845.16461772551</c:v>
                </c:pt>
                <c:pt idx="12">
                  <c:v>14348.390393608204</c:v>
                </c:pt>
                <c:pt idx="13">
                  <c:v>17957.580604535957</c:v>
                </c:pt>
                <c:pt idx="14">
                  <c:v>21527.537965918178</c:v>
                </c:pt>
                <c:pt idx="15">
                  <c:v>24986.059805638608</c:v>
                </c:pt>
                <c:pt idx="16">
                  <c:v>28293.105046388897</c:v>
                </c:pt>
                <c:pt idx="17">
                  <c:v>31426.645186456441</c:v>
                </c:pt>
                <c:pt idx="18">
                  <c:v>34376.433835072588</c:v>
                </c:pt>
                <c:pt idx="19">
                  <c:v>37140.010393508586</c:v>
                </c:pt>
                <c:pt idx="20">
                  <c:v>39720.008860364323</c:v>
                </c:pt>
                <c:pt idx="21">
                  <c:v>42122.329060805234</c:v>
                </c:pt>
                <c:pt idx="22">
                  <c:v>44354.885274194683</c:v>
                </c:pt>
                <c:pt idx="23">
                  <c:v>46426.746550777352</c:v>
                </c:pt>
                <c:pt idx="24">
                  <c:v>48347.546139077647</c:v>
                </c:pt>
                <c:pt idx="25">
                  <c:v>50127.07785815945</c:v>
                </c:pt>
                <c:pt idx="26">
                  <c:v>51775.023481849341</c:v>
                </c:pt>
                <c:pt idx="27">
                  <c:v>53300.772511679737</c:v>
                </c:pt>
                <c:pt idx="28">
                  <c:v>54713.30732885308</c:v>
                </c:pt>
                <c:pt idx="29">
                  <c:v>56021.134632388086</c:v>
                </c:pt>
                <c:pt idx="30">
                  <c:v>57232.249547210813</c:v>
                </c:pt>
                <c:pt idx="31">
                  <c:v>58354.122624771902</c:v>
                </c:pt>
                <c:pt idx="32">
                  <c:v>59393.702681048104</c:v>
                </c:pt>
                <c:pt idx="33">
                  <c:v>60357.430366755048</c:v>
                </c:pt>
                <c:pt idx="34">
                  <c:v>61251.258773254827</c:v>
                </c:pt>
                <c:pt idx="35">
                  <c:v>62080.67840234319</c:v>
                </c:pt>
                <c:pt idx="36">
                  <c:v>62850.744577557853</c:v>
                </c:pt>
                <c:pt idx="37">
                  <c:v>63566.105924947355</c:v>
                </c:pt>
                <c:pt idx="38">
                  <c:v>64231.03295626679</c:v>
                </c:pt>
                <c:pt idx="39">
                  <c:v>64849.446085903604</c:v>
                </c:pt>
                <c:pt idx="40">
                  <c:v>65424.942632376689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B8A-4D06-B079-1901CD028612}"/>
            </c:ext>
          </c:extLst>
        </c:ser>
        <c:ser>
          <c:idx val="4"/>
          <c:order val="4"/>
          <c:tx>
            <c:strRef>
              <c:f>'Low-end market'!$G$2</c:f>
              <c:strCache>
                <c:ptCount val="1"/>
                <c:pt idx="0">
                  <c:v>Laggards cum. demand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market'!$G$3:$G$43</c:f>
              <c:numCache>
                <c:formatCode>0</c:formatCode>
                <c:ptCount val="41"/>
                <c:pt idx="0">
                  <c:v>192</c:v>
                </c:pt>
                <c:pt idx="1">
                  <c:v>212.74173391547231</c:v>
                </c:pt>
                <c:pt idx="2">
                  <c:v>237.71200001337945</c:v>
                </c:pt>
                <c:pt idx="3">
                  <c:v>268.25345637970372</c:v>
                </c:pt>
                <c:pt idx="4">
                  <c:v>306.34546191147405</c:v>
                </c:pt>
                <c:pt idx="5">
                  <c:v>355.00704175768965</c:v>
                </c:pt>
                <c:pt idx="6">
                  <c:v>418.99107361527194</c:v>
                </c:pt>
                <c:pt idx="7">
                  <c:v>505.94161772736959</c:v>
                </c:pt>
                <c:pt idx="8">
                  <c:v>628.09067806797282</c:v>
                </c:pt>
                <c:pt idx="9">
                  <c:v>803.82357061633184</c:v>
                </c:pt>
                <c:pt idx="10">
                  <c:v>1056.3268710330719</c:v>
                </c:pt>
                <c:pt idx="11">
                  <c:v>1405.5774965314959</c:v>
                </c:pt>
                <c:pt idx="12">
                  <c:v>1858.9976120049703</c:v>
                </c:pt>
                <c:pt idx="13">
                  <c:v>2414.4601232934774</c:v>
                </c:pt>
                <c:pt idx="14">
                  <c:v>3068.9763108130664</c:v>
                </c:pt>
                <c:pt idx="15">
                  <c:v>3819.2089918060697</c:v>
                </c:pt>
                <c:pt idx="16">
                  <c:v>4659.6272173689913</c:v>
                </c:pt>
                <c:pt idx="17">
                  <c:v>5582.7186409506439</c:v>
                </c:pt>
                <c:pt idx="18">
                  <c:v>6579.7734175969981</c:v>
                </c:pt>
                <c:pt idx="19">
                  <c:v>7641.5590344942157</c:v>
                </c:pt>
                <c:pt idx="20">
                  <c:v>8758.8212239588847</c:v>
                </c:pt>
                <c:pt idx="21">
                  <c:v>9922.6252594347297</c:v>
                </c:pt>
                <c:pt idx="22">
                  <c:v>11124.568533284086</c:v>
                </c:pt>
                <c:pt idx="23">
                  <c:v>12356.897455497952</c:v>
                </c:pt>
                <c:pt idx="24">
                  <c:v>13612.557420235948</c:v>
                </c:pt>
                <c:pt idx="25">
                  <c:v>14885.198349648834</c:v>
                </c:pt>
                <c:pt idx="26">
                  <c:v>16169.152328749678</c:v>
                </c:pt>
                <c:pt idx="27">
                  <c:v>17459.394907156649</c:v>
                </c:pt>
                <c:pt idx="28">
                  <c:v>18751.497895794273</c:v>
                </c:pt>
                <c:pt idx="29">
                  <c:v>20041.578781681364</c:v>
                </c:pt>
                <c:pt idx="30">
                  <c:v>21326.249997299921</c:v>
                </c:pt>
                <c:pt idx="31">
                  <c:v>22602.569998555569</c:v>
                </c:pt>
                <c:pt idx="32">
                  <c:v>23867.9972522639</c:v>
                </c:pt>
                <c:pt idx="33">
                  <c:v>25120.347678513772</c:v>
                </c:pt>
                <c:pt idx="34">
                  <c:v>26357.755739965585</c:v>
                </c:pt>
                <c:pt idx="35">
                  <c:v>27578.639152356754</c:v>
                </c:pt>
                <c:pt idx="36">
                  <c:v>28781.667062242988</c:v>
                </c:pt>
                <c:pt idx="37">
                  <c:v>29965.731468094848</c:v>
                </c:pt>
                <c:pt idx="38">
                  <c:v>31129.92162832549</c:v>
                </c:pt>
                <c:pt idx="39">
                  <c:v>32273.501190686329</c:v>
                </c:pt>
                <c:pt idx="40">
                  <c:v>33395.887782518694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B8A-4D06-B079-1901CD028612}"/>
            </c:ext>
          </c:extLst>
        </c:ser>
        <c:ser>
          <c:idx val="5"/>
          <c:order val="5"/>
          <c:tx>
            <c:strRef>
              <c:f>'Low-end market'!$H$2</c:f>
              <c:strCache>
                <c:ptCount val="1"/>
                <c:pt idx="0">
                  <c:v>New tech installed base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market'!$H$3:$H$43</c:f>
              <c:numCache>
                <c:formatCode>0</c:formatCode>
                <c:ptCount val="41"/>
                <c:pt idx="0">
                  <c:v>528</c:v>
                </c:pt>
                <c:pt idx="1">
                  <c:v>702.18832531656017</c:v>
                </c:pt>
                <c:pt idx="2">
                  <c:v>974.33996628332409</c:v>
                </c:pt>
                <c:pt idx="3">
                  <c:v>1401.4909191262284</c:v>
                </c:pt>
                <c:pt idx="4">
                  <c:v>2069.1614421609434</c:v>
                </c:pt>
                <c:pt idx="5">
                  <c:v>3104.1585230754818</c:v>
                </c:pt>
                <c:pt idx="6">
                  <c:v>4694.1624488354264</c:v>
                </c:pt>
                <c:pt idx="7">
                  <c:v>7111.4766774178352</c:v>
                </c:pt>
                <c:pt idx="8">
                  <c:v>10717.032327246252</c:v>
                </c:pt>
                <c:pt idx="9">
                  <c:v>15871.616865359287</c:v>
                </c:pt>
                <c:pt idx="10">
                  <c:v>22658.137514833306</c:v>
                </c:pt>
                <c:pt idx="11">
                  <c:v>30659.284346267312</c:v>
                </c:pt>
                <c:pt idx="12">
                  <c:v>39186.208584039887</c:v>
                </c:pt>
                <c:pt idx="13">
                  <c:v>47702.532851266922</c:v>
                </c:pt>
                <c:pt idx="14">
                  <c:v>55958.492688753067</c:v>
                </c:pt>
                <c:pt idx="15">
                  <c:v>63860.082314862586</c:v>
                </c:pt>
                <c:pt idx="16">
                  <c:v>71369.196544596009</c:v>
                </c:pt>
                <c:pt idx="17">
                  <c:v>78473.858456715767</c:v>
                </c:pt>
                <c:pt idx="18">
                  <c:v>85177.352401457116</c:v>
                </c:pt>
                <c:pt idx="19">
                  <c:v>91491.962876915146</c:v>
                </c:pt>
                <c:pt idx="20">
                  <c:v>97435.089565454749</c:v>
                </c:pt>
                <c:pt idx="21">
                  <c:v>103026.80184055348</c:v>
                </c:pt>
                <c:pt idx="22">
                  <c:v>108288.28724174727</c:v>
                </c:pt>
                <c:pt idx="23">
                  <c:v>113240.86740151861</c:v>
                </c:pt>
                <c:pt idx="24">
                  <c:v>117905.38125004413</c:v>
                </c:pt>
                <c:pt idx="25">
                  <c:v>122301.80960979841</c:v>
                </c:pt>
                <c:pt idx="26">
                  <c:v>126449.06003510223</c:v>
                </c:pt>
                <c:pt idx="27">
                  <c:v>130364.85843275776</c:v>
                </c:pt>
                <c:pt idx="28">
                  <c:v>134065.71159661136</c:v>
                </c:pt>
                <c:pt idx="29">
                  <c:v>137566.9162643298</c:v>
                </c:pt>
                <c:pt idx="30">
                  <c:v>140882.59795884829</c:v>
                </c:pt>
                <c:pt idx="31">
                  <c:v>144025.76807924005</c:v>
                </c:pt>
                <c:pt idx="32">
                  <c:v>147008.3912944583</c:v>
                </c:pt>
                <c:pt idx="33">
                  <c:v>149841.45779631878</c:v>
                </c:pt>
                <c:pt idx="34">
                  <c:v>152535.05672661879</c:v>
                </c:pt>
                <c:pt idx="35">
                  <c:v>155098.44833372085</c:v>
                </c:pt>
                <c:pt idx="36">
                  <c:v>157540.13328952546</c:v>
                </c:pt>
                <c:pt idx="37">
                  <c:v>159867.91821420519</c:v>
                </c:pt>
                <c:pt idx="38">
                  <c:v>162088.97688735361</c:v>
                </c:pt>
                <c:pt idx="39">
                  <c:v>164209.90692270696</c:v>
                </c:pt>
                <c:pt idx="40">
                  <c:v>166236.78188678317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B8A-4D06-B079-1901CD0286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9548384"/>
        <c:axId val="2050664288"/>
      </c:lineChart>
      <c:catAx>
        <c:axId val="20495483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50664288"/>
        <c:crosses val="autoZero"/>
        <c:auto val="1"/>
        <c:lblAlgn val="ctr"/>
        <c:lblOffset val="100"/>
        <c:noMultiLvlLbl val="0"/>
      </c:catAx>
      <c:valAx>
        <c:axId val="205066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9548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6.xml"/><Relationship Id="rId1" Type="http://schemas.openxmlformats.org/officeDocument/2006/relationships/chart" Target="../charts/chart35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0.xml"/><Relationship Id="rId1" Type="http://schemas.openxmlformats.org/officeDocument/2006/relationships/chart" Target="../charts/chart3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441960</xdr:colOff>
      <xdr:row>2</xdr:row>
      <xdr:rowOff>118110</xdr:rowOff>
    </xdr:from>
    <xdr:to>
      <xdr:col>24</xdr:col>
      <xdr:colOff>137160</xdr:colOff>
      <xdr:row>17</xdr:row>
      <xdr:rowOff>118110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84BAF205-A145-091D-2047-473AF51BBD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8377531-CF78-4D58-8997-A31DAE0EDF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AE370B9-BF76-4562-AB8A-969216D771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D99ACC8-4050-4137-B216-6D4480443B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39F69C9D-0EC4-4BDB-A8A3-BD892388A5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50A67EB-DF67-4CD0-908D-C1B24CA646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2AC4CAD8-9629-42A5-A29E-1D466CFD7D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1D6B16E-F833-4EE4-A79A-78A9A7577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1B10FB4-DB27-4742-88F8-9161E5B4F6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BFDF262-FAE7-4430-848E-7F0D15BD50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2DA1C2C0-C9DA-4100-A5C3-BFD15A4419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6AF2E5A-5D05-4A16-9607-1B36AF4244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8E03072-BC65-44D3-A569-BA776F927D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24E5D12-D591-4EC7-A56A-D15A14718C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2DB40DBB-BE0D-4DC6-87C3-B6E02CDB79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2E6DC2F-4C0D-42C0-9A14-91DD8589AD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5205CD11-E271-431F-B386-7641AF2F25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B034016-5835-42F5-81FB-8C9C0AB621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8A61D98-7699-4A7E-94FA-7D459E4D55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E5B7D4A-6921-4625-ABC7-7204DA4487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69C6BF03-B8B6-45EF-A820-DB5A89409A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137160</xdr:colOff>
      <xdr:row>4</xdr:row>
      <xdr:rowOff>7620</xdr:rowOff>
    </xdr:from>
    <xdr:to>
      <xdr:col>16</xdr:col>
      <xdr:colOff>510540</xdr:colOff>
      <xdr:row>20</xdr:row>
      <xdr:rowOff>142875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6FB443C-E604-47E7-9FFA-8A54E1B857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91440</xdr:colOff>
      <xdr:row>4</xdr:row>
      <xdr:rowOff>38100</xdr:rowOff>
    </xdr:from>
    <xdr:to>
      <xdr:col>25</xdr:col>
      <xdr:colOff>396240</xdr:colOff>
      <xdr:row>19</xdr:row>
      <xdr:rowOff>38100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2FFED9F-34E1-402C-90AF-CBA874540F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259080</xdr:colOff>
      <xdr:row>4</xdr:row>
      <xdr:rowOff>76200</xdr:rowOff>
    </xdr:from>
    <xdr:to>
      <xdr:col>33</xdr:col>
      <xdr:colOff>563880</xdr:colOff>
      <xdr:row>19</xdr:row>
      <xdr:rowOff>76200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F747AF5C-FE1B-445A-98C4-CB55B3817F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0202E69-321C-44F7-8237-2028DC2CE9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EB212BCA-9272-45C7-AE8C-2DE3ED12F8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236220</xdr:colOff>
      <xdr:row>4</xdr:row>
      <xdr:rowOff>95250</xdr:rowOff>
    </xdr:from>
    <xdr:to>
      <xdr:col>9</xdr:col>
      <xdr:colOff>495300</xdr:colOff>
      <xdr:row>19</xdr:row>
      <xdr:rowOff>95250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B1C188A6-05E5-7538-CF39-FA3DEAA325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342900</xdr:colOff>
      <xdr:row>4</xdr:row>
      <xdr:rowOff>95250</xdr:rowOff>
    </xdr:from>
    <xdr:to>
      <xdr:col>18</xdr:col>
      <xdr:colOff>601980</xdr:colOff>
      <xdr:row>19</xdr:row>
      <xdr:rowOff>95250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C575D77D-D79D-CA10-F133-234BE6C769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236220</xdr:colOff>
      <xdr:row>4</xdr:row>
      <xdr:rowOff>95250</xdr:rowOff>
    </xdr:from>
    <xdr:to>
      <xdr:col>9</xdr:col>
      <xdr:colOff>495300</xdr:colOff>
      <xdr:row>19</xdr:row>
      <xdr:rowOff>95250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B12651C-34F4-4E48-8DCE-3676199C6B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342900</xdr:colOff>
      <xdr:row>4</xdr:row>
      <xdr:rowOff>95250</xdr:rowOff>
    </xdr:from>
    <xdr:to>
      <xdr:col>18</xdr:col>
      <xdr:colOff>601980</xdr:colOff>
      <xdr:row>19</xdr:row>
      <xdr:rowOff>95250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BEBE475A-7178-46D5-8B8F-EA5F320BB3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236220</xdr:colOff>
      <xdr:row>4</xdr:row>
      <xdr:rowOff>95250</xdr:rowOff>
    </xdr:from>
    <xdr:to>
      <xdr:col>9</xdr:col>
      <xdr:colOff>495300</xdr:colOff>
      <xdr:row>19</xdr:row>
      <xdr:rowOff>95250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3703C75-78F9-404A-A666-3C13A1B891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342900</xdr:colOff>
      <xdr:row>4</xdr:row>
      <xdr:rowOff>95250</xdr:rowOff>
    </xdr:from>
    <xdr:to>
      <xdr:col>18</xdr:col>
      <xdr:colOff>601980</xdr:colOff>
      <xdr:row>19</xdr:row>
      <xdr:rowOff>95250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9B24EC3-B53A-471F-A884-D1E0AE8B75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331E2CA1-E5C4-9681-675F-DAE1CC0E2C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D6C96AAE-7F75-0422-544B-A80EB0E2DE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A889337-551E-4EA8-906F-EE668EFF19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4CE3C4B-CE5A-4D9E-B733-148F9748C2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C22A342-0FE1-46AB-BA9E-B7C1269C3C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5CA9850-3029-43E8-8813-06FE8B126F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36B3A31-9C4B-442A-A9BE-D9B0C9DBE5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5A7287B0-8E01-4275-98F3-D50CD87A81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37FC1-773B-4BF8-AF7C-5E327D92EB57}">
  <dimension ref="B2:P62"/>
  <sheetViews>
    <sheetView workbookViewId="0">
      <selection activeCell="F19" sqref="F19"/>
    </sheetView>
  </sheetViews>
  <sheetFormatPr defaultRowHeight="14.4" x14ac:dyDescent="0.3"/>
  <sheetData>
    <row r="2" spans="2:16" x14ac:dyDescent="0.3">
      <c r="B2" t="s">
        <v>0</v>
      </c>
      <c r="F2" s="1">
        <v>2</v>
      </c>
      <c r="I2" t="s">
        <v>1</v>
      </c>
      <c r="J2" t="s">
        <v>2</v>
      </c>
      <c r="K2" t="s">
        <v>3</v>
      </c>
      <c r="L2" t="s">
        <v>10</v>
      </c>
      <c r="M2" t="s">
        <v>4</v>
      </c>
      <c r="N2" t="s">
        <v>11</v>
      </c>
      <c r="O2" t="s">
        <v>5</v>
      </c>
      <c r="P2" t="s">
        <v>12</v>
      </c>
    </row>
    <row r="3" spans="2:16" x14ac:dyDescent="0.3">
      <c r="B3" t="s">
        <v>6</v>
      </c>
      <c r="F3" s="1">
        <v>1.2</v>
      </c>
      <c r="I3">
        <v>0</v>
      </c>
      <c r="J3" s="2">
        <v>0</v>
      </c>
      <c r="K3" s="6">
        <f>F$2/(1+F$5*EXP(-F$6*J3))</f>
        <v>1.2</v>
      </c>
      <c r="L3" s="5">
        <v>1.5</v>
      </c>
      <c r="M3" s="3">
        <f>F$8/(1+F$11*EXP(-F$12*J3))</f>
        <v>0.7</v>
      </c>
      <c r="N3" s="3">
        <v>0.9</v>
      </c>
      <c r="O3" s="6">
        <f>F$14/(1+F$17*EXP(-F$18*J3))</f>
        <v>0.35</v>
      </c>
      <c r="P3">
        <v>0.45</v>
      </c>
    </row>
    <row r="4" spans="2:16" x14ac:dyDescent="0.3">
      <c r="B4" t="s">
        <v>7</v>
      </c>
      <c r="F4">
        <f>F3/F2</f>
        <v>0.6</v>
      </c>
      <c r="I4">
        <v>0.5</v>
      </c>
      <c r="J4" s="2">
        <v>1.5257993640122975</v>
      </c>
      <c r="K4" s="6">
        <f t="shared" ref="K4:K44" si="0">F$2/(1+F$5*EXP(-F$6*J4))</f>
        <v>1.2001464722680626</v>
      </c>
      <c r="L4" s="5">
        <v>1.5</v>
      </c>
      <c r="M4" s="3">
        <f t="shared" ref="M4:M44" si="1">F$8/(1+F$11*EXP(-F$12*J4))</f>
        <v>0.70073936043929963</v>
      </c>
      <c r="N4" s="3">
        <v>0.9</v>
      </c>
      <c r="O4" s="6">
        <f t="shared" ref="O4:O44" si="2">F$14/(1+F$17*EXP(-F$18*J4))</f>
        <v>0.36067728143498434</v>
      </c>
      <c r="P4">
        <v>0.45</v>
      </c>
    </row>
    <row r="5" spans="2:16" x14ac:dyDescent="0.3">
      <c r="B5" t="s">
        <v>8</v>
      </c>
      <c r="F5">
        <f>1/F4-1</f>
        <v>0.66666666666666674</v>
      </c>
      <c r="I5">
        <v>1</v>
      </c>
      <c r="J5" s="2">
        <v>3.4039055180811069</v>
      </c>
      <c r="K5" s="6">
        <f t="shared" si="0"/>
        <v>1.2003267526724115</v>
      </c>
      <c r="L5" s="5">
        <v>1.5</v>
      </c>
      <c r="M5" s="3">
        <f t="shared" si="1"/>
        <v>0.70164925751904428</v>
      </c>
      <c r="N5" s="3">
        <v>0.9</v>
      </c>
      <c r="O5" s="6">
        <f t="shared" si="2"/>
        <v>0.37379059644720697</v>
      </c>
      <c r="P5">
        <v>0.45</v>
      </c>
    </row>
    <row r="6" spans="2:16" x14ac:dyDescent="0.3">
      <c r="B6" t="s">
        <v>9</v>
      </c>
      <c r="F6" s="1">
        <v>2.0000000000000001E-4</v>
      </c>
      <c r="I6">
        <v>1.5</v>
      </c>
      <c r="J6" s="2">
        <v>5.7708960361942712</v>
      </c>
      <c r="K6" s="6">
        <f t="shared" si="0"/>
        <v>1.2005539420231446</v>
      </c>
      <c r="L6" s="5">
        <v>1.5</v>
      </c>
      <c r="M6" s="3">
        <f t="shared" si="1"/>
        <v>0.70279571674910446</v>
      </c>
      <c r="N6" s="3">
        <v>0.9</v>
      </c>
      <c r="O6" s="6">
        <f t="shared" si="2"/>
        <v>0.3902178460347972</v>
      </c>
      <c r="P6">
        <v>0.45</v>
      </c>
    </row>
    <row r="7" spans="2:16" x14ac:dyDescent="0.3">
      <c r="I7">
        <v>2</v>
      </c>
      <c r="J7" s="2">
        <v>8.8309975056822179</v>
      </c>
      <c r="K7" s="6">
        <f t="shared" si="0"/>
        <v>1.2008476258325687</v>
      </c>
      <c r="L7" s="5">
        <v>1.5</v>
      </c>
      <c r="M7" s="3">
        <f t="shared" si="1"/>
        <v>0.70427739545672952</v>
      </c>
      <c r="N7" s="3">
        <v>0.9</v>
      </c>
      <c r="O7" s="6">
        <f t="shared" si="2"/>
        <v>0.41118211762173995</v>
      </c>
      <c r="P7">
        <v>0.45</v>
      </c>
    </row>
    <row r="8" spans="2:16" x14ac:dyDescent="0.3">
      <c r="B8" t="s">
        <v>0</v>
      </c>
      <c r="F8" s="1">
        <v>1.3</v>
      </c>
      <c r="I8">
        <v>2.5</v>
      </c>
      <c r="J8" s="2">
        <v>12.895011654207121</v>
      </c>
      <c r="K8" s="6">
        <f t="shared" si="0"/>
        <v>1.2012376012551851</v>
      </c>
      <c r="L8" s="5">
        <v>1.5</v>
      </c>
      <c r="M8" s="3">
        <f t="shared" si="1"/>
        <v>0.70624428096202863</v>
      </c>
      <c r="N8" s="3">
        <v>0.9</v>
      </c>
      <c r="O8" s="6">
        <f t="shared" si="2"/>
        <v>0.43831567616681144</v>
      </c>
      <c r="P8">
        <v>0.45</v>
      </c>
    </row>
    <row r="9" spans="2:16" x14ac:dyDescent="0.3">
      <c r="B9" t="s">
        <v>6</v>
      </c>
      <c r="F9" s="1">
        <v>0.7</v>
      </c>
      <c r="I9">
        <v>3</v>
      </c>
      <c r="J9" s="2">
        <v>18.44279610657599</v>
      </c>
      <c r="K9" s="6">
        <f t="shared" si="0"/>
        <v>1.2017698535986099</v>
      </c>
      <c r="L9" s="5">
        <v>1.5</v>
      </c>
      <c r="M9" s="3">
        <f t="shared" si="1"/>
        <v>0.70892759434576902</v>
      </c>
      <c r="N9" s="3">
        <v>0.9</v>
      </c>
      <c r="O9" s="6">
        <f t="shared" si="2"/>
        <v>0.47354670795167747</v>
      </c>
      <c r="P9">
        <v>0.45</v>
      </c>
    </row>
    <row r="10" spans="2:16" x14ac:dyDescent="0.3">
      <c r="B10" t="s">
        <v>7</v>
      </c>
      <c r="F10">
        <f>F9/F8</f>
        <v>0.53846153846153844</v>
      </c>
      <c r="I10">
        <v>3.5</v>
      </c>
      <c r="J10" s="2">
        <v>26.222050480442299</v>
      </c>
      <c r="K10" s="6">
        <f t="shared" si="0"/>
        <v>1.2025159915903367</v>
      </c>
      <c r="L10" s="5">
        <v>1.5</v>
      </c>
      <c r="M10" s="3">
        <f t="shared" si="1"/>
        <v>0.71268678079110181</v>
      </c>
      <c r="N10" s="3">
        <v>0.9</v>
      </c>
      <c r="O10" s="6">
        <f t="shared" si="2"/>
        <v>0.51839211088264336</v>
      </c>
      <c r="P10">
        <v>0.45</v>
      </c>
    </row>
    <row r="11" spans="2:16" x14ac:dyDescent="0.3">
      <c r="B11" t="s">
        <v>8</v>
      </c>
      <c r="F11">
        <f>1/F10-1</f>
        <v>0.85714285714285721</v>
      </c>
      <c r="I11">
        <v>4</v>
      </c>
      <c r="J11" s="2">
        <v>37.399521425580183</v>
      </c>
      <c r="K11" s="6">
        <f t="shared" si="0"/>
        <v>1.2035876537990415</v>
      </c>
      <c r="L11" s="5">
        <v>1.5</v>
      </c>
      <c r="M11" s="3">
        <f t="shared" si="1"/>
        <v>0.71808062993162147</v>
      </c>
      <c r="N11" s="3">
        <v>0.9</v>
      </c>
      <c r="O11" s="6">
        <f t="shared" si="2"/>
        <v>0.57188198899770681</v>
      </c>
      <c r="P11">
        <v>0.45</v>
      </c>
    </row>
    <row r="12" spans="2:16" x14ac:dyDescent="0.3">
      <c r="B12" t="s">
        <v>9</v>
      </c>
      <c r="F12" s="1">
        <v>1.5E-3</v>
      </c>
      <c r="I12">
        <v>4.5</v>
      </c>
      <c r="J12" s="2">
        <v>53.779704605745891</v>
      </c>
      <c r="K12" s="6">
        <f t="shared" si="0"/>
        <v>1.2051572548090952</v>
      </c>
      <c r="L12" s="5">
        <v>1.5</v>
      </c>
      <c r="M12" s="3">
        <f t="shared" si="1"/>
        <v>0.72596782174007313</v>
      </c>
      <c r="N12" s="3">
        <v>0.9</v>
      </c>
      <c r="O12" s="6">
        <f t="shared" si="2"/>
        <v>0.62704582921215513</v>
      </c>
      <c r="P12">
        <v>0.45</v>
      </c>
    </row>
    <row r="13" spans="2:16" x14ac:dyDescent="0.3">
      <c r="I13">
        <v>5</v>
      </c>
      <c r="J13" s="2">
        <v>78.093818244690254</v>
      </c>
      <c r="K13" s="6">
        <f t="shared" si="0"/>
        <v>1.2074851634876675</v>
      </c>
      <c r="L13" s="5">
        <v>1.5</v>
      </c>
      <c r="M13" s="3">
        <f t="shared" si="1"/>
        <v>0.73763289084896821</v>
      </c>
      <c r="N13" s="3">
        <v>0.9</v>
      </c>
      <c r="O13" s="6">
        <f t="shared" si="2"/>
        <v>0.67050337057950149</v>
      </c>
      <c r="P13">
        <v>0.45</v>
      </c>
    </row>
    <row r="14" spans="2:16" x14ac:dyDescent="0.3">
      <c r="B14" t="s">
        <v>0</v>
      </c>
      <c r="F14" s="1">
        <v>0.7</v>
      </c>
      <c r="I14">
        <v>5.5</v>
      </c>
      <c r="J14" s="2">
        <v>114.33153647125913</v>
      </c>
      <c r="K14" s="6">
        <f t="shared" si="0"/>
        <v>1.2109503110570272</v>
      </c>
      <c r="L14" s="5">
        <v>1.5</v>
      </c>
      <c r="M14" s="3">
        <f t="shared" si="1"/>
        <v>0.75491011595671531</v>
      </c>
      <c r="N14" s="3">
        <v>0.9</v>
      </c>
      <c r="O14" s="6">
        <f t="shared" si="2"/>
        <v>0.69284688751627954</v>
      </c>
      <c r="P14">
        <v>0.45</v>
      </c>
    </row>
    <row r="15" spans="2:16" x14ac:dyDescent="0.3">
      <c r="B15" t="s">
        <v>6</v>
      </c>
      <c r="F15" s="1">
        <v>0.35</v>
      </c>
      <c r="I15">
        <v>6</v>
      </c>
      <c r="J15" s="2">
        <v>168.04338832708345</v>
      </c>
      <c r="K15" s="6">
        <f t="shared" si="0"/>
        <v>1.2160766206419642</v>
      </c>
      <c r="L15" s="5">
        <v>1.5</v>
      </c>
      <c r="M15" s="3">
        <f t="shared" si="1"/>
        <v>0.78023418652312582</v>
      </c>
      <c r="N15" s="3">
        <v>0.9</v>
      </c>
      <c r="O15" s="34">
        <f t="shared" si="2"/>
        <v>0.69915790203145722</v>
      </c>
      <c r="P15" s="18">
        <v>0.45</v>
      </c>
    </row>
    <row r="16" spans="2:16" x14ac:dyDescent="0.3">
      <c r="B16" t="s">
        <v>7</v>
      </c>
      <c r="F16">
        <f>F15/F14</f>
        <v>0.5</v>
      </c>
      <c r="I16">
        <v>6.5</v>
      </c>
      <c r="J16" s="2">
        <v>246.50854104885147</v>
      </c>
      <c r="K16" s="6">
        <f t="shared" si="0"/>
        <v>1.2235439753666559</v>
      </c>
      <c r="L16" s="5">
        <v>1.5</v>
      </c>
      <c r="M16" s="3">
        <f t="shared" si="1"/>
        <v>0.81648113976307224</v>
      </c>
      <c r="N16" s="3">
        <v>0.9</v>
      </c>
      <c r="O16" s="6">
        <f t="shared" si="2"/>
        <v>0.69996345874965382</v>
      </c>
      <c r="P16">
        <v>0.45</v>
      </c>
    </row>
    <row r="17" spans="2:16" x14ac:dyDescent="0.3">
      <c r="B17" t="s">
        <v>8</v>
      </c>
      <c r="F17">
        <f>1/F16-1</f>
        <v>1</v>
      </c>
      <c r="I17">
        <v>7</v>
      </c>
      <c r="J17" s="2">
        <v>358.68073338704789</v>
      </c>
      <c r="K17" s="6">
        <f t="shared" si="0"/>
        <v>1.2341735488211589</v>
      </c>
      <c r="L17" s="5">
        <v>1.5</v>
      </c>
      <c r="M17" s="3">
        <f t="shared" si="1"/>
        <v>0.8663848384624977</v>
      </c>
      <c r="N17" s="3">
        <v>0.9</v>
      </c>
      <c r="O17" s="6">
        <f t="shared" si="2"/>
        <v>0.69999958868433132</v>
      </c>
      <c r="P17">
        <v>0.45</v>
      </c>
    </row>
    <row r="18" spans="2:16" x14ac:dyDescent="0.3">
      <c r="B18" t="s">
        <v>9</v>
      </c>
      <c r="F18" s="1">
        <v>0.04</v>
      </c>
      <c r="I18">
        <v>7.5</v>
      </c>
      <c r="J18" s="2">
        <v>514.90924662274881</v>
      </c>
      <c r="K18" s="6">
        <f t="shared" si="0"/>
        <v>1.2488846690571396</v>
      </c>
      <c r="L18" s="5">
        <v>1.5</v>
      </c>
      <c r="M18" s="36">
        <f t="shared" si="1"/>
        <v>0.9312779170527814</v>
      </c>
      <c r="N18" s="36">
        <v>0.9</v>
      </c>
      <c r="O18" s="6">
        <f t="shared" si="2"/>
        <v>0.69999999920529066</v>
      </c>
      <c r="P18">
        <v>0.45</v>
      </c>
    </row>
    <row r="19" spans="2:16" x14ac:dyDescent="0.3">
      <c r="I19">
        <v>8</v>
      </c>
      <c r="J19" s="2">
        <v>726.53904467329323</v>
      </c>
      <c r="K19" s="6">
        <f t="shared" si="0"/>
        <v>1.2686297901478318</v>
      </c>
      <c r="L19" s="5">
        <v>1.5</v>
      </c>
      <c r="M19" s="3">
        <f t="shared" si="1"/>
        <v>1.0091281544662325</v>
      </c>
      <c r="N19" s="3">
        <v>0.9</v>
      </c>
      <c r="O19" s="6">
        <f t="shared" si="2"/>
        <v>0.69999999999983253</v>
      </c>
      <c r="P19">
        <v>0.45</v>
      </c>
    </row>
    <row r="20" spans="2:16" x14ac:dyDescent="0.3">
      <c r="I20">
        <v>8.5</v>
      </c>
      <c r="J20" s="2">
        <v>1005.5529631984703</v>
      </c>
      <c r="K20" s="6">
        <f t="shared" si="0"/>
        <v>1.2943185559528754</v>
      </c>
      <c r="L20" s="5">
        <v>1.5</v>
      </c>
      <c r="M20" s="3">
        <f t="shared" si="1"/>
        <v>1.0927418442311179</v>
      </c>
      <c r="N20" s="3">
        <v>0.9</v>
      </c>
      <c r="O20" s="6">
        <f t="shared" si="2"/>
        <v>0.7</v>
      </c>
      <c r="P20">
        <v>0.45</v>
      </c>
    </row>
    <row r="21" spans="2:16" x14ac:dyDescent="0.3">
      <c r="I21">
        <v>9</v>
      </c>
      <c r="J21" s="2">
        <v>1364.3976221486434</v>
      </c>
      <c r="K21" s="6">
        <f t="shared" si="0"/>
        <v>1.3267382729077177</v>
      </c>
      <c r="L21" s="5">
        <v>1.5</v>
      </c>
      <c r="M21" s="3">
        <f t="shared" si="1"/>
        <v>1.1704115563641841</v>
      </c>
      <c r="N21" s="3">
        <v>0.9</v>
      </c>
      <c r="O21" s="6">
        <f t="shared" si="2"/>
        <v>0.7</v>
      </c>
      <c r="P21">
        <v>0.45</v>
      </c>
    </row>
    <row r="22" spans="2:16" x14ac:dyDescent="0.3">
      <c r="I22">
        <v>9.5</v>
      </c>
      <c r="J22" s="2">
        <v>1816.0658867247498</v>
      </c>
      <c r="K22" s="34">
        <f t="shared" si="0"/>
        <v>1.3664698220215097</v>
      </c>
      <c r="L22" s="35">
        <v>1.5</v>
      </c>
      <c r="M22" s="3">
        <f t="shared" si="1"/>
        <v>1.2307889091354312</v>
      </c>
      <c r="N22" s="3">
        <v>0.9</v>
      </c>
      <c r="O22" s="6">
        <f t="shared" si="2"/>
        <v>0.7</v>
      </c>
      <c r="P22">
        <v>0.45</v>
      </c>
    </row>
    <row r="23" spans="2:16" x14ac:dyDescent="0.3">
      <c r="I23">
        <v>10</v>
      </c>
      <c r="J23" s="2">
        <v>2374.4465002022807</v>
      </c>
      <c r="K23" s="6">
        <f t="shared" si="0"/>
        <v>1.413791315571453</v>
      </c>
      <c r="L23" s="5">
        <v>1.5</v>
      </c>
      <c r="M23" s="3">
        <f t="shared" si="1"/>
        <v>1.2691154816061527</v>
      </c>
      <c r="N23" s="3">
        <v>0.9</v>
      </c>
      <c r="O23" s="6">
        <f t="shared" si="2"/>
        <v>0.7</v>
      </c>
      <c r="P23">
        <v>0.45</v>
      </c>
    </row>
    <row r="24" spans="2:16" x14ac:dyDescent="0.3">
      <c r="I24">
        <v>10.5</v>
      </c>
      <c r="J24" s="2">
        <v>3054.926772170425</v>
      </c>
      <c r="K24" s="6">
        <f t="shared" si="0"/>
        <v>1.4685612323620336</v>
      </c>
      <c r="L24" s="5">
        <v>1.5</v>
      </c>
      <c r="M24" s="3">
        <f t="shared" si="1"/>
        <v>1.2886994883642375</v>
      </c>
      <c r="N24" s="3">
        <v>0.9</v>
      </c>
      <c r="O24" s="6">
        <f t="shared" si="2"/>
        <v>0.7</v>
      </c>
      <c r="P24">
        <v>0.45</v>
      </c>
    </row>
    <row r="25" spans="2:16" x14ac:dyDescent="0.3">
      <c r="I25">
        <v>11</v>
      </c>
      <c r="J25" s="2">
        <v>3875.2476471968544</v>
      </c>
      <c r="K25" s="6">
        <f t="shared" si="0"/>
        <v>1.5300806486939795</v>
      </c>
      <c r="L25" s="5">
        <v>1.5</v>
      </c>
      <c r="M25" s="3">
        <f t="shared" si="1"/>
        <v>1.2966780936833935</v>
      </c>
      <c r="N25" s="3">
        <v>0.9</v>
      </c>
      <c r="O25" s="6">
        <f t="shared" si="2"/>
        <v>0.7</v>
      </c>
      <c r="P25">
        <v>0.45</v>
      </c>
    </row>
    <row r="26" spans="2:16" x14ac:dyDescent="0.3">
      <c r="I26">
        <v>11.5</v>
      </c>
      <c r="J26" s="2">
        <v>4856.6508271634157</v>
      </c>
      <c r="K26" s="6">
        <f t="shared" si="0"/>
        <v>1.596951627870417</v>
      </c>
      <c r="L26" s="5">
        <v>1.5</v>
      </c>
      <c r="M26" s="3">
        <f t="shared" si="1"/>
        <v>1.2992363112763423</v>
      </c>
      <c r="N26" s="3">
        <v>0.9</v>
      </c>
      <c r="O26" s="6">
        <f t="shared" si="2"/>
        <v>0.7</v>
      </c>
      <c r="P26">
        <v>0.45</v>
      </c>
    </row>
    <row r="27" spans="2:16" x14ac:dyDescent="0.3">
      <c r="I27">
        <v>12</v>
      </c>
      <c r="J27" s="2">
        <v>6025.4180046688252</v>
      </c>
      <c r="K27" s="6">
        <f t="shared" si="0"/>
        <v>1.6669751070433967</v>
      </c>
      <c r="L27" s="5">
        <v>1.5</v>
      </c>
      <c r="M27" s="3">
        <f t="shared" si="1"/>
        <v>1.2998676439925723</v>
      </c>
      <c r="N27" s="3">
        <v>0.9</v>
      </c>
      <c r="O27" s="6">
        <f t="shared" si="2"/>
        <v>0.7</v>
      </c>
      <c r="P27">
        <v>0.45</v>
      </c>
    </row>
    <row r="28" spans="2:16" x14ac:dyDescent="0.3">
      <c r="I28">
        <v>12.5</v>
      </c>
      <c r="J28" s="2">
        <v>7414.986967337516</v>
      </c>
      <c r="K28" s="6">
        <f t="shared" si="0"/>
        <v>1.7371602531289634</v>
      </c>
      <c r="L28" s="5">
        <v>1.5</v>
      </c>
      <c r="M28" s="3">
        <f t="shared" si="1"/>
        <v>1.2999835350969724</v>
      </c>
      <c r="N28" s="3">
        <v>0.9</v>
      </c>
      <c r="O28" s="6">
        <f t="shared" si="2"/>
        <v>0.7</v>
      </c>
      <c r="P28">
        <v>0.45</v>
      </c>
    </row>
    <row r="29" spans="2:16" x14ac:dyDescent="0.3">
      <c r="I29">
        <v>13</v>
      </c>
      <c r="J29" s="2">
        <v>9068.9559919155054</v>
      </c>
      <c r="K29" s="6">
        <f t="shared" si="0"/>
        <v>1.8039309103440118</v>
      </c>
      <c r="L29" s="5">
        <v>1.5</v>
      </c>
      <c r="M29" s="3">
        <f t="shared" si="1"/>
        <v>1.2999986224740572</v>
      </c>
      <c r="N29" s="3">
        <v>0.9</v>
      </c>
      <c r="O29" s="6">
        <f t="shared" si="2"/>
        <v>0.7</v>
      </c>
      <c r="P29">
        <v>0.45</v>
      </c>
    </row>
    <row r="30" spans="2:16" x14ac:dyDescent="0.3">
      <c r="I30">
        <v>13.5</v>
      </c>
      <c r="J30" s="2">
        <v>11045.491695684666</v>
      </c>
      <c r="K30" s="6">
        <f t="shared" si="0"/>
        <v>1.8635859948025992</v>
      </c>
      <c r="L30" s="5">
        <v>1.5</v>
      </c>
      <c r="M30" s="3">
        <f t="shared" si="1"/>
        <v>1.2999999289600905</v>
      </c>
      <c r="N30" s="3">
        <v>0.9</v>
      </c>
      <c r="O30" s="6">
        <f t="shared" si="2"/>
        <v>0.7</v>
      </c>
      <c r="P30">
        <v>0.45</v>
      </c>
    </row>
    <row r="31" spans="2:16" x14ac:dyDescent="0.3">
      <c r="I31">
        <v>14</v>
      </c>
      <c r="J31" s="2">
        <v>13423.99940258326</v>
      </c>
      <c r="K31" s="6">
        <f t="shared" si="0"/>
        <v>1.9129787890501895</v>
      </c>
      <c r="L31" s="5">
        <v>1.5</v>
      </c>
      <c r="M31" s="3">
        <f t="shared" si="1"/>
        <v>1.2999999979953283</v>
      </c>
      <c r="N31" s="3">
        <v>0.9</v>
      </c>
      <c r="O31" s="6">
        <f t="shared" si="2"/>
        <v>0.7</v>
      </c>
      <c r="P31">
        <v>0.45</v>
      </c>
    </row>
    <row r="32" spans="2:16" x14ac:dyDescent="0.3">
      <c r="I32">
        <v>14.5</v>
      </c>
      <c r="J32" s="2">
        <v>16315.509509526357</v>
      </c>
      <c r="K32" s="6">
        <f t="shared" si="0"/>
        <v>1.9502434322093714</v>
      </c>
      <c r="L32" s="5">
        <v>1.5</v>
      </c>
      <c r="M32" s="3">
        <f t="shared" si="1"/>
        <v>1.2999999999737946</v>
      </c>
      <c r="N32" s="3">
        <v>0.9</v>
      </c>
      <c r="O32" s="6">
        <f t="shared" si="2"/>
        <v>0.7</v>
      </c>
      <c r="P32">
        <v>0.45</v>
      </c>
    </row>
    <row r="33" spans="9:16" x14ac:dyDescent="0.3">
      <c r="I33">
        <v>15</v>
      </c>
      <c r="J33" s="2">
        <v>19879.261296020242</v>
      </c>
      <c r="K33" s="6">
        <f t="shared" si="0"/>
        <v>1.9752913394242029</v>
      </c>
      <c r="L33" s="5">
        <v>1.5</v>
      </c>
      <c r="M33" s="3">
        <f t="shared" si="1"/>
        <v>1.299999999999875</v>
      </c>
      <c r="N33" s="3">
        <v>0.9</v>
      </c>
      <c r="O33" s="6">
        <f t="shared" si="2"/>
        <v>0.7</v>
      </c>
      <c r="P33">
        <v>0.45</v>
      </c>
    </row>
    <row r="34" spans="9:16" x14ac:dyDescent="0.3">
      <c r="I34">
        <v>15.5</v>
      </c>
      <c r="J34" s="2">
        <v>24349.675165532328</v>
      </c>
      <c r="K34" s="6">
        <f t="shared" si="0"/>
        <v>1.9898202601995665</v>
      </c>
      <c r="L34" s="5">
        <v>1.5</v>
      </c>
      <c r="M34" s="3">
        <f t="shared" si="1"/>
        <v>1.2999999999999998</v>
      </c>
      <c r="N34" s="3">
        <v>0.9</v>
      </c>
      <c r="O34" s="6">
        <f t="shared" si="2"/>
        <v>0.7</v>
      </c>
      <c r="P34">
        <v>0.45</v>
      </c>
    </row>
    <row r="35" spans="9:16" x14ac:dyDescent="0.3">
      <c r="I35">
        <v>16</v>
      </c>
      <c r="J35" s="2">
        <v>30080.360235680513</v>
      </c>
      <c r="K35" s="6">
        <f t="shared" si="0"/>
        <v>1.9967529708506588</v>
      </c>
      <c r="L35" s="5">
        <v>1.5</v>
      </c>
      <c r="M35" s="3">
        <f t="shared" si="1"/>
        <v>1.3</v>
      </c>
      <c r="N35" s="3">
        <v>0.9</v>
      </c>
      <c r="O35" s="6">
        <f t="shared" si="2"/>
        <v>0.7</v>
      </c>
      <c r="P35">
        <v>0.45</v>
      </c>
    </row>
    <row r="36" spans="9:16" x14ac:dyDescent="0.3">
      <c r="I36">
        <v>16.5</v>
      </c>
      <c r="J36" s="2">
        <v>37613.498106996965</v>
      </c>
      <c r="K36" s="6">
        <f t="shared" si="0"/>
        <v>1.9992793651017049</v>
      </c>
      <c r="L36" s="5">
        <v>1.5</v>
      </c>
      <c r="M36" s="3">
        <f t="shared" si="1"/>
        <v>1.3</v>
      </c>
      <c r="N36" s="3">
        <v>0.9</v>
      </c>
      <c r="O36" s="6">
        <f t="shared" si="2"/>
        <v>0.7</v>
      </c>
      <c r="P36">
        <v>0.45</v>
      </c>
    </row>
    <row r="37" spans="9:16" x14ac:dyDescent="0.3">
      <c r="I37">
        <v>17</v>
      </c>
      <c r="J37" s="2">
        <v>47775.113778150422</v>
      </c>
      <c r="K37" s="6">
        <f t="shared" si="0"/>
        <v>1.9999055450835357</v>
      </c>
      <c r="L37" s="5">
        <v>1.5</v>
      </c>
      <c r="M37" s="3">
        <f t="shared" si="1"/>
        <v>1.3</v>
      </c>
      <c r="N37" s="3">
        <v>0.9</v>
      </c>
      <c r="O37" s="6">
        <f t="shared" si="2"/>
        <v>0.7</v>
      </c>
      <c r="P37">
        <v>0.45</v>
      </c>
    </row>
    <row r="38" spans="9:16" x14ac:dyDescent="0.3">
      <c r="I38">
        <v>17.5</v>
      </c>
      <c r="J38" s="2">
        <v>61747.418316822099</v>
      </c>
      <c r="K38" s="6">
        <f t="shared" si="0"/>
        <v>1.9999942240307429</v>
      </c>
      <c r="L38" s="5">
        <v>1.5</v>
      </c>
      <c r="M38" s="3">
        <f t="shared" si="1"/>
        <v>1.3</v>
      </c>
      <c r="N38" s="3">
        <v>0.9</v>
      </c>
      <c r="O38" s="6">
        <f t="shared" si="2"/>
        <v>0.7</v>
      </c>
      <c r="P38">
        <v>0.45</v>
      </c>
    </row>
    <row r="39" spans="9:16" x14ac:dyDescent="0.3">
      <c r="I39">
        <v>18</v>
      </c>
      <c r="J39" s="2">
        <v>80920.361087887068</v>
      </c>
      <c r="K39" s="6">
        <f t="shared" si="0"/>
        <v>1.9999998751796342</v>
      </c>
      <c r="L39" s="5">
        <v>1.5</v>
      </c>
      <c r="M39" s="3">
        <f t="shared" si="1"/>
        <v>1.3</v>
      </c>
      <c r="N39" s="3">
        <v>0.9</v>
      </c>
      <c r="O39" s="6">
        <f t="shared" si="2"/>
        <v>0.7</v>
      </c>
      <c r="P39">
        <v>0.45</v>
      </c>
    </row>
    <row r="40" spans="9:16" x14ac:dyDescent="0.3">
      <c r="I40">
        <v>18.5</v>
      </c>
      <c r="J40" s="2">
        <v>106205.31659406768</v>
      </c>
      <c r="K40" s="6">
        <f t="shared" si="0"/>
        <v>1.9999999992055582</v>
      </c>
      <c r="L40" s="5">
        <v>1.5</v>
      </c>
      <c r="M40" s="3">
        <f t="shared" si="1"/>
        <v>1.3</v>
      </c>
      <c r="N40" s="3">
        <v>0.9</v>
      </c>
      <c r="O40" s="6">
        <f t="shared" si="2"/>
        <v>0.7</v>
      </c>
      <c r="P40">
        <v>0.45</v>
      </c>
    </row>
    <row r="41" spans="9:16" x14ac:dyDescent="0.3">
      <c r="I41">
        <v>19</v>
      </c>
      <c r="J41" s="2">
        <v>137147.29668716417</v>
      </c>
      <c r="K41" s="6">
        <f t="shared" si="0"/>
        <v>1.9999999999983689</v>
      </c>
      <c r="L41" s="5">
        <v>1.5</v>
      </c>
      <c r="M41" s="3">
        <f t="shared" si="1"/>
        <v>1.3</v>
      </c>
      <c r="N41" s="3">
        <v>0.9</v>
      </c>
      <c r="O41" s="6">
        <f t="shared" si="2"/>
        <v>0.7</v>
      </c>
      <c r="P41">
        <v>0.45</v>
      </c>
    </row>
    <row r="42" spans="9:16" x14ac:dyDescent="0.3">
      <c r="I42">
        <v>19.5</v>
      </c>
      <c r="J42" s="2">
        <v>172154.16199206433</v>
      </c>
      <c r="K42" s="6">
        <f t="shared" si="0"/>
        <v>1.9999999999999987</v>
      </c>
      <c r="L42" s="5">
        <v>1.5</v>
      </c>
      <c r="M42" s="3">
        <f t="shared" si="1"/>
        <v>1.3</v>
      </c>
      <c r="N42" s="3">
        <v>0.9</v>
      </c>
      <c r="O42" s="6">
        <f t="shared" si="2"/>
        <v>0.7</v>
      </c>
      <c r="P42">
        <v>0.45</v>
      </c>
    </row>
    <row r="43" spans="9:16" x14ac:dyDescent="0.3">
      <c r="I43">
        <v>20</v>
      </c>
      <c r="J43" s="2">
        <v>209638.23335209902</v>
      </c>
      <c r="K43" s="6">
        <f t="shared" si="0"/>
        <v>2</v>
      </c>
      <c r="L43" s="5">
        <v>1.5</v>
      </c>
      <c r="M43" s="3">
        <f t="shared" si="1"/>
        <v>1.3</v>
      </c>
      <c r="N43" s="3">
        <v>0.9</v>
      </c>
      <c r="O43" s="6">
        <f t="shared" si="2"/>
        <v>0.7</v>
      </c>
      <c r="P43">
        <v>0.45</v>
      </c>
    </row>
    <row r="44" spans="9:16" x14ac:dyDescent="0.3">
      <c r="I44">
        <v>20.5</v>
      </c>
      <c r="J44" s="2">
        <v>248567.97514645263</v>
      </c>
      <c r="K44" s="6">
        <f t="shared" si="0"/>
        <v>2</v>
      </c>
      <c r="L44" s="5">
        <v>1.5</v>
      </c>
      <c r="M44" s="3">
        <f t="shared" si="1"/>
        <v>1.3</v>
      </c>
      <c r="N44" s="3">
        <v>0.9</v>
      </c>
      <c r="O44" s="6">
        <f t="shared" si="2"/>
        <v>0.7</v>
      </c>
      <c r="P44">
        <v>0.45</v>
      </c>
    </row>
    <row r="45" spans="9:16" x14ac:dyDescent="0.3">
      <c r="J45" s="4"/>
    </row>
    <row r="46" spans="9:16" x14ac:dyDescent="0.3">
      <c r="J46" s="4"/>
    </row>
    <row r="47" spans="9:16" x14ac:dyDescent="0.3">
      <c r="J47" s="4"/>
    </row>
    <row r="48" spans="9:16" x14ac:dyDescent="0.3">
      <c r="J48" s="4"/>
    </row>
    <row r="49" spans="10:10" x14ac:dyDescent="0.3">
      <c r="J49" s="4"/>
    </row>
    <row r="50" spans="10:10" x14ac:dyDescent="0.3">
      <c r="J50" s="4"/>
    </row>
    <row r="51" spans="10:10" x14ac:dyDescent="0.3">
      <c r="J51" s="4"/>
    </row>
    <row r="52" spans="10:10" x14ac:dyDescent="0.3">
      <c r="J52" s="4"/>
    </row>
    <row r="53" spans="10:10" x14ac:dyDescent="0.3">
      <c r="J53" s="4"/>
    </row>
    <row r="54" spans="10:10" x14ac:dyDescent="0.3">
      <c r="J54" s="4"/>
    </row>
    <row r="55" spans="10:10" x14ac:dyDescent="0.3">
      <c r="J55" s="4"/>
    </row>
    <row r="56" spans="10:10" x14ac:dyDescent="0.3">
      <c r="J56" s="4"/>
    </row>
    <row r="57" spans="10:10" x14ac:dyDescent="0.3">
      <c r="J57" s="4"/>
    </row>
    <row r="58" spans="10:10" x14ac:dyDescent="0.3">
      <c r="J58" s="4"/>
    </row>
    <row r="59" spans="10:10" x14ac:dyDescent="0.3">
      <c r="J59" s="4"/>
    </row>
    <row r="60" spans="10:10" x14ac:dyDescent="0.3">
      <c r="J60" s="4"/>
    </row>
    <row r="61" spans="10:10" x14ac:dyDescent="0.3">
      <c r="J61" s="4"/>
    </row>
    <row r="62" spans="10:10" x14ac:dyDescent="0.3">
      <c r="J62" s="4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DB091-B2AA-4A9D-952D-61D3F3991D50}">
  <dimension ref="B2:S44"/>
  <sheetViews>
    <sheetView zoomScale="72" zoomScaleNormal="80" workbookViewId="0">
      <selection activeCell="F6" sqref="F6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0.13500000000000001</v>
      </c>
      <c r="I3">
        <v>0</v>
      </c>
      <c r="J3" s="14">
        <f>'Performance evolution'!N3</f>
        <v>0.9</v>
      </c>
      <c r="K3" s="25">
        <f>'Performance evolution'!M3</f>
        <v>0.7</v>
      </c>
      <c r="L3" s="15">
        <f>F2*F3*F4-M3</f>
        <v>26946</v>
      </c>
      <c r="M3" s="29">
        <f>F2*F3*F4*0.002</f>
        <v>54</v>
      </c>
      <c r="N3" s="31">
        <f>IF($F$6=1,J3^$F$7*LOG(L3)^$F$8,EXP(J3*$F$7+LOG(L3)*$F$8))</f>
        <v>126.59933442473866</v>
      </c>
      <c r="O3" s="31">
        <f>IF($F$6=1,K3^$F$7*LOG(M3)^$F$8,EXP(K3*$F$7+LOG(M3)*$F$8))</f>
        <v>1.9638407955151707</v>
      </c>
      <c r="P3" s="30">
        <f>N3/SUM($N3:$O3)</f>
        <v>0.98472470213845653</v>
      </c>
      <c r="Q3" s="30">
        <f>O3/SUM($N3:$O3)</f>
        <v>1.5275297861543382E-2</v>
      </c>
      <c r="R3" s="4">
        <f>$F$2*$F$3*$F$4*($F$5/2)*P3</f>
        <v>4918.6998871815904</v>
      </c>
      <c r="S3" s="4">
        <f>$F$2*$F$3*$F$4*($F$5/2)*Q3</f>
        <v>76.30011281840919</v>
      </c>
    </row>
    <row r="4" spans="2:19" x14ac:dyDescent="0.3">
      <c r="B4" t="s">
        <v>29</v>
      </c>
      <c r="F4" s="17">
        <f>'Total market'!D6</f>
        <v>0.2</v>
      </c>
      <c r="I4">
        <v>0.5</v>
      </c>
      <c r="J4" s="14">
        <f>'Performance evolution'!N4</f>
        <v>0.9</v>
      </c>
      <c r="K4" s="25">
        <f>'Performance evolution'!M4</f>
        <v>0.70073936043929963</v>
      </c>
      <c r="L4" s="15">
        <f>L3-($F$2*$F$3*$F$4*($F$5/2))*L3/SUM($L3:$M3)+R3</f>
        <v>26879.689887181587</v>
      </c>
      <c r="M4" s="15">
        <f>M3-($F$2*$F$3*$F$4*($F$5/2))*M3/SUM($L3:$M3)+S3</f>
        <v>120.31011281840918</v>
      </c>
      <c r="N4" s="31">
        <f t="shared" ref="N4:O43" si="0">IF($F$6=1,J4^$F$7*LOG(L4)^$F$8,EXP(J4*$F$7+LOG(L4)*$F$8))</f>
        <v>126.49234992619377</v>
      </c>
      <c r="O4" s="31">
        <f t="shared" si="0"/>
        <v>3.7401605456842026</v>
      </c>
      <c r="P4" s="30">
        <f t="shared" ref="P4:Q43" si="1">N4/SUM($N4:$O4)</f>
        <v>0.97128089958388819</v>
      </c>
      <c r="Q4" s="30">
        <f t="shared" si="1"/>
        <v>2.8719100416111861E-2</v>
      </c>
      <c r="R4" s="4">
        <f t="shared" ref="R4:S43" si="2">$F$2*$F$3*$F$4*($F$5/2)*P4</f>
        <v>4851.5480934215211</v>
      </c>
      <c r="S4" s="4">
        <f t="shared" si="2"/>
        <v>143.45190657847874</v>
      </c>
    </row>
    <row r="5" spans="2:19" x14ac:dyDescent="0.3">
      <c r="B5" t="s">
        <v>40</v>
      </c>
      <c r="F5" s="17">
        <v>0.37</v>
      </c>
      <c r="I5">
        <v>1</v>
      </c>
      <c r="J5" s="14">
        <f>'Performance evolution'!N5</f>
        <v>0.9</v>
      </c>
      <c r="K5" s="25">
        <f>'Performance evolution'!M5</f>
        <v>0.70164925751904428</v>
      </c>
      <c r="L5" s="15">
        <f t="shared" ref="L5:M20" si="3">L4-($F$2*$F$3*$F$4*($F$5/2))*L4/SUM($L4:$M4)+R4</f>
        <v>26758.495351474514</v>
      </c>
      <c r="M5" s="15">
        <f t="shared" si="3"/>
        <v>241.50464852548222</v>
      </c>
      <c r="N5" s="31">
        <f t="shared" si="0"/>
        <v>126.29629918389848</v>
      </c>
      <c r="O5" s="31">
        <f t="shared" si="0"/>
        <v>6.0437552408233319</v>
      </c>
      <c r="P5" s="30">
        <f t="shared" si="1"/>
        <v>0.95433162494079848</v>
      </c>
      <c r="Q5" s="30">
        <f t="shared" si="1"/>
        <v>4.5668375059201481E-2</v>
      </c>
      <c r="R5" s="4">
        <f t="shared" si="2"/>
        <v>4766.886466579288</v>
      </c>
      <c r="S5" s="4">
        <f t="shared" si="2"/>
        <v>228.11353342071141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evolution'!N6</f>
        <v>0.9</v>
      </c>
      <c r="K6" s="25">
        <f>'Performance evolution'!M6</f>
        <v>0.70279571674910446</v>
      </c>
      <c r="L6" s="15">
        <f t="shared" si="3"/>
        <v>26575.060178031017</v>
      </c>
      <c r="M6" s="15">
        <f t="shared" si="3"/>
        <v>424.9398219689794</v>
      </c>
      <c r="N6" s="31">
        <f t="shared" si="0"/>
        <v>125.99828590036277</v>
      </c>
      <c r="O6" s="31">
        <f t="shared" si="0"/>
        <v>8.5660382266222577</v>
      </c>
      <c r="P6" s="30">
        <f t="shared" si="1"/>
        <v>0.936342427443557</v>
      </c>
      <c r="Q6" s="30">
        <f t="shared" si="1"/>
        <v>6.3657572556442957E-2</v>
      </c>
      <c r="R6" s="4">
        <f t="shared" si="2"/>
        <v>4677.0304250805675</v>
      </c>
      <c r="S6" s="4">
        <f t="shared" si="2"/>
        <v>317.96957491943255</v>
      </c>
    </row>
    <row r="7" spans="2:19" ht="14.4" customHeight="1" x14ac:dyDescent="0.3">
      <c r="B7" t="s">
        <v>42</v>
      </c>
      <c r="F7" s="1">
        <v>3.5</v>
      </c>
      <c r="I7">
        <v>2</v>
      </c>
      <c r="J7" s="14">
        <f>'Performance evolution'!N7</f>
        <v>0.9</v>
      </c>
      <c r="K7" s="25">
        <f>'Performance evolution'!M7</f>
        <v>0.70427739545672952</v>
      </c>
      <c r="L7" s="15">
        <f t="shared" si="3"/>
        <v>26335.704470175846</v>
      </c>
      <c r="M7" s="15">
        <f t="shared" si="3"/>
        <v>664.29552982415066</v>
      </c>
      <c r="N7" s="31">
        <f t="shared" si="0"/>
        <v>125.607079581101</v>
      </c>
      <c r="O7" s="31">
        <f t="shared" si="0"/>
        <v>11.072540283021299</v>
      </c>
      <c r="P7" s="30">
        <f t="shared" si="1"/>
        <v>0.91898909073621304</v>
      </c>
      <c r="Q7" s="30">
        <f t="shared" si="1"/>
        <v>8.1010909263786901E-2</v>
      </c>
      <c r="R7" s="4">
        <f t="shared" si="2"/>
        <v>4590.3505082273841</v>
      </c>
      <c r="S7" s="4">
        <f t="shared" si="2"/>
        <v>404.64949177261559</v>
      </c>
    </row>
    <row r="8" spans="2:19" ht="14.4" customHeight="1" x14ac:dyDescent="0.3">
      <c r="B8" t="s">
        <v>43</v>
      </c>
      <c r="F8" s="1">
        <v>3.5</v>
      </c>
      <c r="I8">
        <v>2.5</v>
      </c>
      <c r="J8" s="14">
        <f>'Performance evolution'!N8</f>
        <v>0.9</v>
      </c>
      <c r="K8" s="25">
        <f>'Performance evolution'!M8</f>
        <v>0.70624428096202863</v>
      </c>
      <c r="L8" s="15">
        <f t="shared" si="3"/>
        <v>26053.949651420699</v>
      </c>
      <c r="M8" s="15">
        <f t="shared" si="3"/>
        <v>946.05034857929832</v>
      </c>
      <c r="N8" s="31">
        <f t="shared" si="0"/>
        <v>125.14312344692023</v>
      </c>
      <c r="O8" s="31">
        <f t="shared" si="0"/>
        <v>13.459029640036718</v>
      </c>
      <c r="P8" s="30">
        <f t="shared" si="1"/>
        <v>0.90289451252901731</v>
      </c>
      <c r="Q8" s="30">
        <f t="shared" si="1"/>
        <v>9.710548747098266E-2</v>
      </c>
      <c r="R8" s="4">
        <f t="shared" si="2"/>
        <v>4509.9580900824412</v>
      </c>
      <c r="S8" s="4">
        <f t="shared" si="2"/>
        <v>485.04190991755837</v>
      </c>
    </row>
    <row r="9" spans="2:19" x14ac:dyDescent="0.3">
      <c r="B9" s="27"/>
      <c r="I9">
        <v>3</v>
      </c>
      <c r="J9" s="14">
        <f>'Performance evolution'!N9</f>
        <v>0.9</v>
      </c>
      <c r="K9" s="25">
        <f>'Performance evolution'!M9</f>
        <v>0.70892759434576902</v>
      </c>
      <c r="L9" s="15">
        <f t="shared" si="3"/>
        <v>25743.927055990309</v>
      </c>
      <c r="M9" s="15">
        <f t="shared" si="3"/>
        <v>1256.0729440096864</v>
      </c>
      <c r="N9" s="31">
        <f t="shared" si="0"/>
        <v>124.62822678203641</v>
      </c>
      <c r="O9" s="31">
        <f t="shared" si="0"/>
        <v>15.717714291833641</v>
      </c>
      <c r="P9" s="30">
        <f t="shared" si="1"/>
        <v>0.88800734690602312</v>
      </c>
      <c r="Q9" s="30">
        <f t="shared" si="1"/>
        <v>0.11199265309397681</v>
      </c>
      <c r="R9" s="4">
        <f t="shared" si="2"/>
        <v>4435.5966977955859</v>
      </c>
      <c r="S9" s="4">
        <f t="shared" si="2"/>
        <v>559.40330220441422</v>
      </c>
    </row>
    <row r="10" spans="2:19" x14ac:dyDescent="0.3">
      <c r="I10">
        <v>3.5</v>
      </c>
      <c r="J10" s="14">
        <f>'Performance evolution'!N10</f>
        <v>0.9</v>
      </c>
      <c r="K10" s="25">
        <f>'Performance evolution'!M10</f>
        <v>0.71268678079110181</v>
      </c>
      <c r="L10" s="15">
        <f t="shared" si="3"/>
        <v>25416.897248427689</v>
      </c>
      <c r="M10" s="15">
        <f t="shared" si="3"/>
        <v>1583.1027515723085</v>
      </c>
      <c r="N10" s="31">
        <f t="shared" si="0"/>
        <v>124.07999278028619</v>
      </c>
      <c r="O10" s="31">
        <f t="shared" si="0"/>
        <v>17.903468962238293</v>
      </c>
      <c r="P10" s="30">
        <f t="shared" si="1"/>
        <v>0.87390454675133378</v>
      </c>
      <c r="Q10" s="30">
        <f t="shared" si="1"/>
        <v>0.12609545324866628</v>
      </c>
      <c r="R10" s="4">
        <f t="shared" si="2"/>
        <v>4365.1532110229118</v>
      </c>
      <c r="S10" s="4">
        <f t="shared" si="2"/>
        <v>629.84678897708807</v>
      </c>
    </row>
    <row r="11" spans="2:19" x14ac:dyDescent="0.3">
      <c r="I11">
        <v>4</v>
      </c>
      <c r="J11" s="14">
        <f>'Performance evolution'!N11</f>
        <v>0.9</v>
      </c>
      <c r="K11" s="25">
        <f>'Performance evolution'!M11</f>
        <v>0.71808062993162147</v>
      </c>
      <c r="L11" s="15">
        <f t="shared" si="3"/>
        <v>25079.924468491477</v>
      </c>
      <c r="M11" s="15">
        <f t="shared" si="3"/>
        <v>1920.0755315085194</v>
      </c>
      <c r="N11" s="31">
        <f t="shared" si="0"/>
        <v>123.50950163072862</v>
      </c>
      <c r="O11" s="31">
        <f t="shared" si="0"/>
        <v>20.123415906520584</v>
      </c>
      <c r="P11" s="30">
        <f t="shared" si="1"/>
        <v>0.85989690767576421</v>
      </c>
      <c r="Q11" s="30">
        <f t="shared" si="1"/>
        <v>0.1401030923242359</v>
      </c>
      <c r="R11" s="4">
        <f t="shared" si="2"/>
        <v>4295.1850538404424</v>
      </c>
      <c r="S11" s="4">
        <f t="shared" si="2"/>
        <v>699.8149461595583</v>
      </c>
    </row>
    <row r="12" spans="2:19" x14ac:dyDescent="0.3">
      <c r="I12">
        <v>4.5</v>
      </c>
      <c r="J12" s="14">
        <f>'Performance evolution'!N12</f>
        <v>0.9</v>
      </c>
      <c r="K12" s="25">
        <f>'Performance evolution'!M12</f>
        <v>0.72596782174007313</v>
      </c>
      <c r="L12" s="15">
        <f t="shared" si="3"/>
        <v>24735.323495660996</v>
      </c>
      <c r="M12" s="15">
        <f t="shared" si="3"/>
        <v>2264.6765043390014</v>
      </c>
      <c r="N12" s="31">
        <f t="shared" si="0"/>
        <v>122.92009352524677</v>
      </c>
      <c r="O12" s="31">
        <f t="shared" si="0"/>
        <v>22.549526780045962</v>
      </c>
      <c r="P12" s="30">
        <f t="shared" si="1"/>
        <v>0.84498806876156041</v>
      </c>
      <c r="Q12" s="30">
        <f t="shared" si="1"/>
        <v>0.15501193123843968</v>
      </c>
      <c r="R12" s="4">
        <f t="shared" si="2"/>
        <v>4220.7154034639943</v>
      </c>
      <c r="S12" s="4">
        <f t="shared" si="2"/>
        <v>774.28459653600623</v>
      </c>
    </row>
    <row r="13" spans="2:19" x14ac:dyDescent="0.3">
      <c r="I13">
        <v>5</v>
      </c>
      <c r="J13" s="14">
        <f>'Performance evolution'!N13</f>
        <v>0.9</v>
      </c>
      <c r="K13" s="25">
        <f>'Performance evolution'!M13</f>
        <v>0.73763289084896821</v>
      </c>
      <c r="L13" s="15">
        <f t="shared" si="3"/>
        <v>24380.004052427703</v>
      </c>
      <c r="M13" s="15">
        <f t="shared" si="3"/>
        <v>2619.9959475722922</v>
      </c>
      <c r="N13" s="31">
        <f t="shared" si="0"/>
        <v>122.30584301173988</v>
      </c>
      <c r="O13" s="31">
        <f t="shared" si="0"/>
        <v>25.455219451279145</v>
      </c>
      <c r="P13" s="30">
        <f t="shared" si="1"/>
        <v>0.82772714931140978</v>
      </c>
      <c r="Q13" s="30">
        <f t="shared" si="1"/>
        <v>0.17227285068859033</v>
      </c>
      <c r="R13" s="4">
        <f t="shared" si="2"/>
        <v>4134.4971108104919</v>
      </c>
      <c r="S13" s="4">
        <f t="shared" si="2"/>
        <v>860.50288918950866</v>
      </c>
    </row>
    <row r="14" spans="2:19" x14ac:dyDescent="0.3">
      <c r="I14">
        <v>5.5</v>
      </c>
      <c r="J14" s="14">
        <f>'Performance evolution'!N14</f>
        <v>0.9</v>
      </c>
      <c r="K14" s="25">
        <f>'Performance evolution'!M14</f>
        <v>0.75491011595671531</v>
      </c>
      <c r="L14" s="15">
        <f t="shared" si="3"/>
        <v>24004.200413539067</v>
      </c>
      <c r="M14" s="15">
        <f t="shared" si="3"/>
        <v>2995.7995864609265</v>
      </c>
      <c r="N14" s="31">
        <f t="shared" si="0"/>
        <v>121.64880622285308</v>
      </c>
      <c r="O14" s="31">
        <f t="shared" si="0"/>
        <v>29.284428515713667</v>
      </c>
      <c r="P14" s="30">
        <f t="shared" si="1"/>
        <v>0.80597759952314307</v>
      </c>
      <c r="Q14" s="30">
        <f t="shared" si="1"/>
        <v>0.19402240047685704</v>
      </c>
      <c r="R14" s="4">
        <f t="shared" si="2"/>
        <v>4025.8581096180997</v>
      </c>
      <c r="S14" s="4">
        <f t="shared" si="2"/>
        <v>969.14189038190091</v>
      </c>
    </row>
    <row r="15" spans="2:19" x14ac:dyDescent="0.3">
      <c r="I15">
        <v>6</v>
      </c>
      <c r="J15" s="14">
        <f>'Performance evolution'!N15</f>
        <v>0.9</v>
      </c>
      <c r="K15" s="25">
        <f>'Performance evolution'!M15</f>
        <v>0.78023418652312582</v>
      </c>
      <c r="L15" s="15">
        <f t="shared" si="3"/>
        <v>23589.28144665244</v>
      </c>
      <c r="M15" s="15">
        <f t="shared" si="3"/>
        <v>3410.7185533475558</v>
      </c>
      <c r="N15" s="31">
        <f t="shared" si="0"/>
        <v>120.91433340981443</v>
      </c>
      <c r="O15" s="31">
        <f t="shared" si="0"/>
        <v>34.771532863730258</v>
      </c>
      <c r="P15" s="30">
        <f t="shared" si="1"/>
        <v>0.77665581535426187</v>
      </c>
      <c r="Q15" s="30">
        <f t="shared" si="1"/>
        <v>0.2233441846457381</v>
      </c>
      <c r="R15" s="4">
        <f t="shared" si="2"/>
        <v>3879.395797694538</v>
      </c>
      <c r="S15" s="4">
        <f t="shared" si="2"/>
        <v>1115.6042023054617</v>
      </c>
    </row>
    <row r="16" spans="2:19" x14ac:dyDescent="0.3">
      <c r="I16">
        <v>6.5</v>
      </c>
      <c r="J16" s="14">
        <f>'Performance evolution'!N16</f>
        <v>0.9</v>
      </c>
      <c r="K16" s="25">
        <f>'Performance evolution'!M16</f>
        <v>0.81648113976307224</v>
      </c>
      <c r="L16" s="15">
        <f t="shared" si="3"/>
        <v>23104.660176716276</v>
      </c>
      <c r="M16" s="15">
        <f t="shared" si="3"/>
        <v>3895.3398232837199</v>
      </c>
      <c r="N16" s="31">
        <f t="shared" si="0"/>
        <v>120.04407742996776</v>
      </c>
      <c r="O16" s="31">
        <f t="shared" si="0"/>
        <v>43.139291494612998</v>
      </c>
      <c r="P16" s="30">
        <f t="shared" si="1"/>
        <v>0.73563916605649382</v>
      </c>
      <c r="Q16" s="30">
        <f t="shared" si="1"/>
        <v>0.26436083394350618</v>
      </c>
      <c r="R16" s="4">
        <f t="shared" si="2"/>
        <v>3674.5176344521865</v>
      </c>
      <c r="S16" s="4">
        <f t="shared" si="2"/>
        <v>1320.4823655478133</v>
      </c>
    </row>
    <row r="17" spans="9:19" x14ac:dyDescent="0.3">
      <c r="I17">
        <v>7</v>
      </c>
      <c r="J17" s="14">
        <f>'Performance evolution'!N17</f>
        <v>0.9</v>
      </c>
      <c r="K17" s="25">
        <f>'Performance evolution'!M17</f>
        <v>0.8663848384624977</v>
      </c>
      <c r="L17" s="15">
        <f t="shared" si="3"/>
        <v>22504.815678475952</v>
      </c>
      <c r="M17" s="15">
        <f t="shared" si="3"/>
        <v>4495.1843215240451</v>
      </c>
      <c r="N17" s="31">
        <f t="shared" si="0"/>
        <v>118.94771234348431</v>
      </c>
      <c r="O17" s="31">
        <f t="shared" si="0"/>
        <v>56.384110974136007</v>
      </c>
      <c r="P17" s="30">
        <f t="shared" si="1"/>
        <v>0.67841484844428934</v>
      </c>
      <c r="Q17" s="30">
        <f t="shared" si="1"/>
        <v>0.3215851515557106</v>
      </c>
      <c r="R17" s="4">
        <f t="shared" si="2"/>
        <v>3388.6821679792251</v>
      </c>
      <c r="S17" s="4">
        <f t="shared" si="2"/>
        <v>1606.3178320207744</v>
      </c>
    </row>
    <row r="18" spans="9:19" x14ac:dyDescent="0.3">
      <c r="I18">
        <v>7.5</v>
      </c>
      <c r="J18" s="14">
        <f>'Performance evolution'!N18</f>
        <v>0.9</v>
      </c>
      <c r="K18" s="25">
        <f>'Performance evolution'!M18</f>
        <v>0.9312779170527814</v>
      </c>
      <c r="L18" s="15">
        <f t="shared" si="3"/>
        <v>21730.106945937128</v>
      </c>
      <c r="M18" s="15">
        <f t="shared" si="3"/>
        <v>5269.8930540628708</v>
      </c>
      <c r="N18" s="31">
        <f t="shared" si="0"/>
        <v>117.49880301701499</v>
      </c>
      <c r="O18" s="31">
        <f t="shared" si="0"/>
        <v>77.520026645845803</v>
      </c>
      <c r="P18" s="30">
        <f t="shared" si="1"/>
        <v>0.60249978538042348</v>
      </c>
      <c r="Q18" s="30">
        <f t="shared" si="1"/>
        <v>0.39750021461957652</v>
      </c>
      <c r="R18" s="4">
        <f t="shared" si="2"/>
        <v>3009.4864279752151</v>
      </c>
      <c r="S18" s="4">
        <f t="shared" si="2"/>
        <v>1985.5135720247847</v>
      </c>
    </row>
    <row r="19" spans="9:19" x14ac:dyDescent="0.3">
      <c r="I19">
        <v>8</v>
      </c>
      <c r="J19" s="14">
        <f>'Performance evolution'!N19</f>
        <v>0.9</v>
      </c>
      <c r="K19" s="25">
        <f>'Performance evolution'!M19</f>
        <v>1.0091281544662325</v>
      </c>
      <c r="L19" s="15">
        <f t="shared" si="3"/>
        <v>20719.523588913973</v>
      </c>
      <c r="M19" s="15">
        <f t="shared" si="3"/>
        <v>6280.4764110860242</v>
      </c>
      <c r="N19" s="31">
        <f t="shared" si="0"/>
        <v>115.54936172586723</v>
      </c>
      <c r="O19" s="31">
        <f t="shared" si="0"/>
        <v>110.21774619260673</v>
      </c>
      <c r="P19" s="30">
        <f t="shared" si="1"/>
        <v>0.51180777745353812</v>
      </c>
      <c r="Q19" s="30">
        <f t="shared" si="1"/>
        <v>0.48819222254646194</v>
      </c>
      <c r="R19" s="4">
        <f t="shared" si="2"/>
        <v>2556.4798483804229</v>
      </c>
      <c r="S19" s="4">
        <f t="shared" si="2"/>
        <v>2438.5201516195775</v>
      </c>
    </row>
    <row r="20" spans="9:19" x14ac:dyDescent="0.3">
      <c r="I20">
        <v>8.5</v>
      </c>
      <c r="J20" s="14">
        <f>'Performance evolution'!N20</f>
        <v>0.9</v>
      </c>
      <c r="K20" s="25">
        <f>'Performance evolution'!M20</f>
        <v>1.0927418442311179</v>
      </c>
      <c r="L20" s="15">
        <f t="shared" si="3"/>
        <v>19442.89157334531</v>
      </c>
      <c r="M20" s="15">
        <f t="shared" si="3"/>
        <v>7557.1084266546868</v>
      </c>
      <c r="N20" s="31">
        <f t="shared" si="0"/>
        <v>112.98224205328133</v>
      </c>
      <c r="O20" s="31">
        <f t="shared" si="0"/>
        <v>156.70332846935145</v>
      </c>
      <c r="P20" s="30">
        <f t="shared" si="1"/>
        <v>0.41894062716937075</v>
      </c>
      <c r="Q20" s="30">
        <f t="shared" si="1"/>
        <v>0.58105937283062936</v>
      </c>
      <c r="R20" s="4">
        <f t="shared" si="2"/>
        <v>2092.608432711007</v>
      </c>
      <c r="S20" s="4">
        <f t="shared" si="2"/>
        <v>2902.3915672889939</v>
      </c>
    </row>
    <row r="21" spans="9:19" x14ac:dyDescent="0.3">
      <c r="I21">
        <v>9</v>
      </c>
      <c r="J21" s="14">
        <f>'Performance evolution'!N21</f>
        <v>0.9</v>
      </c>
      <c r="K21" s="25">
        <f>'Performance evolution'!M21</f>
        <v>1.1704115563641841</v>
      </c>
      <c r="L21" s="15">
        <f t="shared" ref="L21:M30" si="4">L20-($F$2*$F$3*$F$4*($F$5/2))*L20/SUM($L20:$M20)+R20</f>
        <v>17938.565064987433</v>
      </c>
      <c r="M21" s="15">
        <f t="shared" si="4"/>
        <v>9061.4349350125631</v>
      </c>
      <c r="N21" s="31">
        <f t="shared" si="0"/>
        <v>109.79033799578684</v>
      </c>
      <c r="O21" s="31">
        <f t="shared" si="0"/>
        <v>213.81685850047663</v>
      </c>
      <c r="P21" s="30">
        <f t="shared" si="1"/>
        <v>0.33927038454181763</v>
      </c>
      <c r="Q21" s="30">
        <f t="shared" si="1"/>
        <v>0.66072961545818243</v>
      </c>
      <c r="R21" s="4">
        <f t="shared" si="2"/>
        <v>1694.655570786379</v>
      </c>
      <c r="S21" s="4">
        <f t="shared" si="2"/>
        <v>3300.3444292136214</v>
      </c>
    </row>
    <row r="22" spans="9:19" x14ac:dyDescent="0.3">
      <c r="I22">
        <v>9.5</v>
      </c>
      <c r="J22" s="14">
        <f>'Performance evolution'!N22</f>
        <v>0.9</v>
      </c>
      <c r="K22" s="25">
        <f>'Performance evolution'!M22</f>
        <v>1.2307889091354312</v>
      </c>
      <c r="L22" s="15">
        <f t="shared" si="4"/>
        <v>16314.586098751137</v>
      </c>
      <c r="M22" s="15">
        <f t="shared" si="4"/>
        <v>10685.413901248859</v>
      </c>
      <c r="N22" s="31">
        <f t="shared" si="0"/>
        <v>106.11234856294628</v>
      </c>
      <c r="O22" s="31">
        <f t="shared" si="0"/>
        <v>271.49024220133543</v>
      </c>
      <c r="P22" s="30">
        <f t="shared" si="1"/>
        <v>0.28101594416545428</v>
      </c>
      <c r="Q22" s="30">
        <f t="shared" si="1"/>
        <v>0.71898405583454572</v>
      </c>
      <c r="R22" s="4">
        <f t="shared" si="2"/>
        <v>1403.6746411064441</v>
      </c>
      <c r="S22" s="4">
        <f t="shared" si="2"/>
        <v>3591.3253588935559</v>
      </c>
    </row>
    <row r="23" spans="9:19" x14ac:dyDescent="0.3">
      <c r="I23">
        <v>10</v>
      </c>
      <c r="J23" s="14">
        <f>'Performance evolution'!N23</f>
        <v>0.9</v>
      </c>
      <c r="K23" s="25">
        <f>'Performance evolution'!M23</f>
        <v>1.2691154816061527</v>
      </c>
      <c r="L23" s="15">
        <f t="shared" si="4"/>
        <v>14700.062311588619</v>
      </c>
      <c r="M23" s="15">
        <f t="shared" si="4"/>
        <v>12299.937688411377</v>
      </c>
      <c r="N23" s="31">
        <f t="shared" si="0"/>
        <v>102.17566159916096</v>
      </c>
      <c r="O23" s="31">
        <f t="shared" si="0"/>
        <v>318.60272937944393</v>
      </c>
      <c r="P23" s="30">
        <f t="shared" si="1"/>
        <v>0.24282535365357258</v>
      </c>
      <c r="Q23" s="30">
        <f t="shared" si="1"/>
        <v>0.7571746463464275</v>
      </c>
      <c r="R23" s="4">
        <f t="shared" si="2"/>
        <v>1212.9126414995951</v>
      </c>
      <c r="S23" s="4">
        <f t="shared" si="2"/>
        <v>3782.0873585004056</v>
      </c>
    </row>
    <row r="24" spans="9:19" x14ac:dyDescent="0.3">
      <c r="I24">
        <v>10.5</v>
      </c>
      <c r="J24" s="14">
        <f>'Performance evolution'!N24</f>
        <v>0.9</v>
      </c>
      <c r="K24" s="25">
        <f>'Performance evolution'!M24</f>
        <v>1.2886994883642375</v>
      </c>
      <c r="L24" s="15">
        <f t="shared" si="4"/>
        <v>13193.463425444319</v>
      </c>
      <c r="M24" s="15">
        <f t="shared" si="4"/>
        <v>13806.536574555677</v>
      </c>
      <c r="N24" s="31">
        <f t="shared" si="0"/>
        <v>98.202244778653565</v>
      </c>
      <c r="O24" s="31">
        <f t="shared" si="0"/>
        <v>350.80284407074612</v>
      </c>
      <c r="P24" s="30">
        <f t="shared" si="1"/>
        <v>0.21871076123057367</v>
      </c>
      <c r="Q24" s="30">
        <f t="shared" si="1"/>
        <v>0.78128923876942635</v>
      </c>
      <c r="R24" s="4">
        <f t="shared" si="2"/>
        <v>1092.4602523467156</v>
      </c>
      <c r="S24" s="4">
        <f t="shared" si="2"/>
        <v>3902.5397476532848</v>
      </c>
    </row>
    <row r="25" spans="9:19" x14ac:dyDescent="0.3">
      <c r="I25">
        <v>11</v>
      </c>
      <c r="J25" s="14">
        <f>'Performance evolution'!N25</f>
        <v>0.9</v>
      </c>
      <c r="K25" s="25">
        <f>'Performance evolution'!M25</f>
        <v>1.2966780936833935</v>
      </c>
      <c r="L25" s="15">
        <f t="shared" si="4"/>
        <v>11845.132944083834</v>
      </c>
      <c r="M25" s="15">
        <f t="shared" si="4"/>
        <v>15154.867055916162</v>
      </c>
      <c r="N25" s="31">
        <f t="shared" si="0"/>
        <v>94.35191271228247</v>
      </c>
      <c r="O25" s="31">
        <f t="shared" si="0"/>
        <v>370.87739203574148</v>
      </c>
      <c r="P25" s="30">
        <f t="shared" si="1"/>
        <v>0.20280732909416585</v>
      </c>
      <c r="Q25" s="30">
        <f t="shared" si="1"/>
        <v>0.79719267090583412</v>
      </c>
      <c r="R25" s="4">
        <f t="shared" si="2"/>
        <v>1013.0226088253585</v>
      </c>
      <c r="S25" s="4">
        <f t="shared" si="2"/>
        <v>3981.9773911746415</v>
      </c>
    </row>
    <row r="26" spans="9:19" x14ac:dyDescent="0.3">
      <c r="I26">
        <v>11.5</v>
      </c>
      <c r="J26" s="14">
        <f>'Performance evolution'!N26</f>
        <v>0.9</v>
      </c>
      <c r="K26" s="25">
        <f>'Performance evolution'!M26</f>
        <v>1.2992363112763423</v>
      </c>
      <c r="L26" s="15">
        <f t="shared" si="4"/>
        <v>10666.805958253684</v>
      </c>
      <c r="M26" s="15">
        <f t="shared" si="4"/>
        <v>16333.194041746312</v>
      </c>
      <c r="N26" s="31">
        <f t="shared" si="0"/>
        <v>90.714117303967555</v>
      </c>
      <c r="O26" s="31">
        <f t="shared" si="0"/>
        <v>383.71103702338934</v>
      </c>
      <c r="P26" s="30">
        <f t="shared" si="1"/>
        <v>0.19120848984616473</v>
      </c>
      <c r="Q26" s="30">
        <f t="shared" si="1"/>
        <v>0.80879151015383532</v>
      </c>
      <c r="R26" s="4">
        <f t="shared" si="2"/>
        <v>955.08640678159281</v>
      </c>
      <c r="S26" s="4">
        <f t="shared" si="2"/>
        <v>4039.9135932184076</v>
      </c>
    </row>
    <row r="27" spans="9:19" x14ac:dyDescent="0.3">
      <c r="I27">
        <v>12</v>
      </c>
      <c r="J27" s="14">
        <f>'Performance evolution'!N27</f>
        <v>0.9</v>
      </c>
      <c r="K27" s="25">
        <f>'Performance evolution'!M27</f>
        <v>1.2998676439925723</v>
      </c>
      <c r="L27" s="15">
        <f t="shared" si="4"/>
        <v>9648.5332627583448</v>
      </c>
      <c r="M27" s="15">
        <f t="shared" si="4"/>
        <v>17351.466737241652</v>
      </c>
      <c r="N27" s="31">
        <f t="shared" si="0"/>
        <v>87.325770837987179</v>
      </c>
      <c r="O27" s="31">
        <f t="shared" si="0"/>
        <v>392.8162750961061</v>
      </c>
      <c r="P27" s="30">
        <f t="shared" si="1"/>
        <v>0.18187486719289306</v>
      </c>
      <c r="Q27" s="30">
        <f t="shared" si="1"/>
        <v>0.81812513280710686</v>
      </c>
      <c r="R27" s="4">
        <f t="shared" si="2"/>
        <v>908.46496162850087</v>
      </c>
      <c r="S27" s="4">
        <f t="shared" si="2"/>
        <v>4086.5350383714986</v>
      </c>
    </row>
    <row r="28" spans="9:19" x14ac:dyDescent="0.3">
      <c r="I28">
        <v>12.5</v>
      </c>
      <c r="J28" s="14">
        <f>'Performance evolution'!N28</f>
        <v>0.9</v>
      </c>
      <c r="K28" s="25">
        <f>'Performance evolution'!M28</f>
        <v>1.2999835350969724</v>
      </c>
      <c r="L28" s="15">
        <f t="shared" si="4"/>
        <v>8772.0195707765524</v>
      </c>
      <c r="M28" s="15">
        <f t="shared" si="4"/>
        <v>18227.980429223444</v>
      </c>
      <c r="N28" s="31">
        <f t="shared" si="0"/>
        <v>84.193951933406041</v>
      </c>
      <c r="O28" s="31">
        <f t="shared" si="0"/>
        <v>399.92594723008466</v>
      </c>
      <c r="P28" s="30">
        <f t="shared" si="1"/>
        <v>0.17391136385611192</v>
      </c>
      <c r="Q28" s="30">
        <f t="shared" si="1"/>
        <v>0.82608863614388817</v>
      </c>
      <c r="R28" s="4">
        <f t="shared" si="2"/>
        <v>868.68726246127903</v>
      </c>
      <c r="S28" s="4">
        <f t="shared" si="2"/>
        <v>4126.3127375387212</v>
      </c>
    </row>
    <row r="29" spans="9:19" x14ac:dyDescent="0.3">
      <c r="I29">
        <v>13</v>
      </c>
      <c r="J29" s="14">
        <f>'Performance evolution'!N29</f>
        <v>0.9</v>
      </c>
      <c r="K29" s="25">
        <f>'Performance evolution'!M29</f>
        <v>1.2999986224740572</v>
      </c>
      <c r="L29" s="15">
        <f t="shared" si="4"/>
        <v>8017.8832126441685</v>
      </c>
      <c r="M29" s="15">
        <f t="shared" si="4"/>
        <v>18982.11678735583</v>
      </c>
      <c r="N29" s="31">
        <f t="shared" si="0"/>
        <v>81.312323052860876</v>
      </c>
      <c r="O29" s="31">
        <f t="shared" si="0"/>
        <v>405.75633010390192</v>
      </c>
      <c r="P29" s="30">
        <f t="shared" si="1"/>
        <v>0.16694222164753136</v>
      </c>
      <c r="Q29" s="30">
        <f t="shared" si="1"/>
        <v>0.83305777835246853</v>
      </c>
      <c r="R29" s="4">
        <f t="shared" si="2"/>
        <v>833.87639712941916</v>
      </c>
      <c r="S29" s="4">
        <f t="shared" si="2"/>
        <v>4161.1236028705807</v>
      </c>
    </row>
    <row r="30" spans="9:19" x14ac:dyDescent="0.3">
      <c r="I30">
        <v>13.5</v>
      </c>
      <c r="J30" s="14">
        <f>'Performance evolution'!N30</f>
        <v>0.9</v>
      </c>
      <c r="K30" s="25">
        <f>'Performance evolution'!M30</f>
        <v>1.2999999289600905</v>
      </c>
      <c r="L30" s="15">
        <f t="shared" si="4"/>
        <v>7368.4512154344166</v>
      </c>
      <c r="M30" s="15">
        <f t="shared" si="4"/>
        <v>19631.548784565581</v>
      </c>
      <c r="N30" s="31">
        <f t="shared" si="0"/>
        <v>78.669476242003952</v>
      </c>
      <c r="O30" s="31">
        <f t="shared" si="0"/>
        <v>410.62810592096173</v>
      </c>
      <c r="P30" s="30">
        <f t="shared" si="1"/>
        <v>0.16078043119330654</v>
      </c>
      <c r="Q30" s="30">
        <f t="shared" si="1"/>
        <v>0.83921956880669346</v>
      </c>
      <c r="R30" s="4">
        <f t="shared" si="2"/>
        <v>803.09825381056612</v>
      </c>
      <c r="S30" s="4">
        <f t="shared" si="2"/>
        <v>4191.9017461894337</v>
      </c>
    </row>
    <row r="31" spans="9:19" x14ac:dyDescent="0.3">
      <c r="I31">
        <v>14</v>
      </c>
      <c r="J31" s="14">
        <f>'Performance evolution'!N31</f>
        <v>0.9</v>
      </c>
      <c r="K31" s="25">
        <f>'Performance evolution'!M31</f>
        <v>1.2999999979953283</v>
      </c>
      <c r="L31" s="15">
        <f>L30-($F$2*$F$3*$F$4*($F$5/2))*L30/SUM($L30:$M30)+R30</f>
        <v>6808.3859943896159</v>
      </c>
      <c r="M31" s="15">
        <f>M30-($F$2*$F$3*$F$4*($F$5/2))*M30/SUM($L30:$M30)+S30</f>
        <v>20191.614005610383</v>
      </c>
      <c r="N31" s="31">
        <f t="shared" si="0"/>
        <v>76.252162800187918</v>
      </c>
      <c r="O31" s="31">
        <f t="shared" si="0"/>
        <v>414.73259089175485</v>
      </c>
      <c r="P31" s="30">
        <f t="shared" si="1"/>
        <v>0.15530454301648358</v>
      </c>
      <c r="Q31" s="30">
        <f t="shared" si="1"/>
        <v>0.84469545698351645</v>
      </c>
      <c r="R31" s="4">
        <f t="shared" si="2"/>
        <v>775.74619236733554</v>
      </c>
      <c r="S31" s="4">
        <f t="shared" si="2"/>
        <v>4219.2538076326646</v>
      </c>
    </row>
    <row r="32" spans="9:19" x14ac:dyDescent="0.3">
      <c r="I32">
        <v>14.5</v>
      </c>
      <c r="J32" s="14">
        <f>'Performance evolution'!N32</f>
        <v>0.9</v>
      </c>
      <c r="K32" s="25">
        <f>'Performance evolution'!M32</f>
        <v>1.2999999999737946</v>
      </c>
      <c r="L32" s="15">
        <f t="shared" ref="L32:M42" si="5">L31-($F$2*$F$3*$F$4*($F$5/2))*L31/SUM($L31:$M31)+R31</f>
        <v>6324.5807777948721</v>
      </c>
      <c r="M32" s="15">
        <f t="shared" si="5"/>
        <v>20675.419222205124</v>
      </c>
      <c r="N32" s="31">
        <f t="shared" si="0"/>
        <v>74.046412318507151</v>
      </c>
      <c r="O32" s="31">
        <f t="shared" si="0"/>
        <v>418.21014913536203</v>
      </c>
      <c r="P32" s="30">
        <f t="shared" si="1"/>
        <v>0.15042239782403849</v>
      </c>
      <c r="Q32" s="30">
        <f t="shared" si="1"/>
        <v>0.84957760217596157</v>
      </c>
      <c r="R32" s="4">
        <f t="shared" si="2"/>
        <v>751.35987713107227</v>
      </c>
      <c r="S32" s="4">
        <f t="shared" si="2"/>
        <v>4243.6401228689283</v>
      </c>
    </row>
    <row r="33" spans="9:19" x14ac:dyDescent="0.3">
      <c r="I33">
        <v>15</v>
      </c>
      <c r="J33" s="14">
        <f>'Performance evolution'!N33</f>
        <v>0.9</v>
      </c>
      <c r="K33" s="25">
        <f>'Performance evolution'!M33</f>
        <v>1.299999999999875</v>
      </c>
      <c r="L33" s="15">
        <f t="shared" si="5"/>
        <v>5905.8932110338928</v>
      </c>
      <c r="M33" s="15">
        <f t="shared" si="5"/>
        <v>21094.106788966103</v>
      </c>
      <c r="N33" s="31">
        <f t="shared" si="0"/>
        <v>72.038018567994698</v>
      </c>
      <c r="O33" s="31">
        <f t="shared" si="0"/>
        <v>421.17082232815591</v>
      </c>
      <c r="P33" s="30">
        <f t="shared" si="1"/>
        <v>0.14605986875073662</v>
      </c>
      <c r="Q33" s="30">
        <f t="shared" si="1"/>
        <v>0.85394013124926338</v>
      </c>
      <c r="R33" s="4">
        <f t="shared" si="2"/>
        <v>729.56904440992946</v>
      </c>
      <c r="S33" s="4">
        <f t="shared" si="2"/>
        <v>4265.4309555900709</v>
      </c>
    </row>
    <row r="34" spans="9:19" x14ac:dyDescent="0.3">
      <c r="I34">
        <v>15.5</v>
      </c>
      <c r="J34" s="14">
        <f>'Performance evolution'!N34</f>
        <v>0.9</v>
      </c>
      <c r="K34" s="25">
        <f>'Performance evolution'!M34</f>
        <v>1.2999999999999998</v>
      </c>
      <c r="L34" s="15">
        <f t="shared" si="5"/>
        <v>5542.8720114025518</v>
      </c>
      <c r="M34" s="15">
        <f t="shared" si="5"/>
        <v>21457.127988597444</v>
      </c>
      <c r="N34" s="31">
        <f t="shared" si="0"/>
        <v>70.212845047098853</v>
      </c>
      <c r="O34" s="31">
        <f t="shared" si="0"/>
        <v>423.70244657551774</v>
      </c>
      <c r="P34" s="30">
        <f t="shared" si="1"/>
        <v>0.14215564133767705</v>
      </c>
      <c r="Q34" s="30">
        <f t="shared" si="1"/>
        <v>0.857844358662323</v>
      </c>
      <c r="R34" s="4">
        <f t="shared" si="2"/>
        <v>710.06742848169688</v>
      </c>
      <c r="S34" s="4">
        <f t="shared" si="2"/>
        <v>4284.9325715183031</v>
      </c>
    </row>
    <row r="35" spans="9:19" x14ac:dyDescent="0.3">
      <c r="I35">
        <v>16</v>
      </c>
      <c r="J35" s="14">
        <f>'Performance evolution'!N35</f>
        <v>0.9</v>
      </c>
      <c r="K35" s="25">
        <f>'Performance evolution'!M35</f>
        <v>1.3</v>
      </c>
      <c r="L35" s="15">
        <f t="shared" si="5"/>
        <v>5227.5081177747761</v>
      </c>
      <c r="M35" s="15">
        <f t="shared" si="5"/>
        <v>21772.491882225218</v>
      </c>
      <c r="N35" s="31">
        <f t="shared" si="0"/>
        <v>68.557049110037426</v>
      </c>
      <c r="O35" s="31">
        <f t="shared" si="0"/>
        <v>425.87579864744475</v>
      </c>
      <c r="P35" s="30">
        <f t="shared" si="1"/>
        <v>0.13865795814533838</v>
      </c>
      <c r="Q35" s="30">
        <f t="shared" si="1"/>
        <v>0.86134204185466157</v>
      </c>
      <c r="R35" s="4">
        <f t="shared" si="2"/>
        <v>692.5965009359652</v>
      </c>
      <c r="S35" s="4">
        <f t="shared" si="2"/>
        <v>4302.4034990640348</v>
      </c>
    </row>
    <row r="36" spans="9:19" x14ac:dyDescent="0.3">
      <c r="I36">
        <v>16.5</v>
      </c>
      <c r="J36" s="14">
        <f>'Performance evolution'!N36</f>
        <v>0.9</v>
      </c>
      <c r="K36" s="25">
        <f>'Performance evolution'!M36</f>
        <v>1.3</v>
      </c>
      <c r="L36" s="15">
        <f t="shared" si="5"/>
        <v>4953.0156169224074</v>
      </c>
      <c r="M36" s="15">
        <f t="shared" si="5"/>
        <v>22046.984383077586</v>
      </c>
      <c r="N36" s="31">
        <f t="shared" si="0"/>
        <v>67.057248336572258</v>
      </c>
      <c r="O36" s="31">
        <f t="shared" si="0"/>
        <v>427.74835440689964</v>
      </c>
      <c r="P36" s="30">
        <f t="shared" si="1"/>
        <v>0.13552241115454297</v>
      </c>
      <c r="Q36" s="30">
        <f t="shared" si="1"/>
        <v>0.864477588845457</v>
      </c>
      <c r="R36" s="4">
        <f t="shared" si="2"/>
        <v>676.93444371694216</v>
      </c>
      <c r="S36" s="4">
        <f t="shared" si="2"/>
        <v>4318.065556283058</v>
      </c>
    </row>
    <row r="37" spans="9:19" x14ac:dyDescent="0.3">
      <c r="I37">
        <v>17</v>
      </c>
      <c r="J37" s="14">
        <f>'Performance evolution'!N37</f>
        <v>0.9</v>
      </c>
      <c r="K37" s="25">
        <f>'Performance evolution'!M37</f>
        <v>1.3</v>
      </c>
      <c r="L37" s="15">
        <f t="shared" si="5"/>
        <v>4713.6421715087045</v>
      </c>
      <c r="M37" s="15">
        <f t="shared" si="5"/>
        <v>22286.357828491291</v>
      </c>
      <c r="N37" s="31">
        <f t="shared" si="0"/>
        <v>65.700640663168215</v>
      </c>
      <c r="O37" s="31">
        <f t="shared" si="0"/>
        <v>429.36711183475745</v>
      </c>
      <c r="P37" s="30">
        <f t="shared" si="1"/>
        <v>0.13271040242808685</v>
      </c>
      <c r="Q37" s="30">
        <f t="shared" si="1"/>
        <v>0.86728959757191315</v>
      </c>
      <c r="R37" s="4">
        <f t="shared" si="2"/>
        <v>662.88846012829379</v>
      </c>
      <c r="S37" s="4">
        <f t="shared" si="2"/>
        <v>4332.1115398717066</v>
      </c>
    </row>
    <row r="38" spans="9:19" x14ac:dyDescent="0.3">
      <c r="I38">
        <v>17.5</v>
      </c>
      <c r="J38" s="14">
        <f>'Performance evolution'!N38</f>
        <v>0.9</v>
      </c>
      <c r="K38" s="25">
        <f>'Performance evolution'!M38</f>
        <v>1.3</v>
      </c>
      <c r="L38" s="15">
        <f t="shared" si="5"/>
        <v>4504.5068299078875</v>
      </c>
      <c r="M38" s="15">
        <f t="shared" si="5"/>
        <v>22495.493170092108</v>
      </c>
      <c r="N38" s="31">
        <f t="shared" si="0"/>
        <v>64.475086821015864</v>
      </c>
      <c r="O38" s="31">
        <f t="shared" si="0"/>
        <v>430.77074180404139</v>
      </c>
      <c r="P38" s="30">
        <f t="shared" si="1"/>
        <v>0.13018804620730876</v>
      </c>
      <c r="Q38" s="30">
        <f t="shared" si="1"/>
        <v>0.86981195379269127</v>
      </c>
      <c r="R38" s="4">
        <f t="shared" si="2"/>
        <v>650.28929080550722</v>
      </c>
      <c r="S38" s="4">
        <f t="shared" si="2"/>
        <v>4344.7107091944927</v>
      </c>
    </row>
    <row r="39" spans="9:19" x14ac:dyDescent="0.3">
      <c r="I39">
        <v>18</v>
      </c>
      <c r="J39" s="14">
        <f>'Performance evolution'!N39</f>
        <v>0.9</v>
      </c>
      <c r="K39" s="25">
        <f>'Performance evolution'!M39</f>
        <v>1.3</v>
      </c>
      <c r="L39" s="15">
        <f t="shared" si="5"/>
        <v>4321.462357180435</v>
      </c>
      <c r="M39" s="15">
        <f t="shared" si="5"/>
        <v>22678.53764281956</v>
      </c>
      <c r="N39" s="31">
        <f t="shared" si="0"/>
        <v>63.369162075994943</v>
      </c>
      <c r="O39" s="31">
        <f t="shared" si="0"/>
        <v>431.99124593833233</v>
      </c>
      <c r="P39" s="30">
        <f t="shared" si="1"/>
        <v>0.12792536716854877</v>
      </c>
      <c r="Q39" s="30">
        <f t="shared" si="1"/>
        <v>0.87207463283145126</v>
      </c>
      <c r="R39" s="4">
        <f t="shared" si="2"/>
        <v>638.98720900690114</v>
      </c>
      <c r="S39" s="4">
        <f t="shared" si="2"/>
        <v>4356.0127909930989</v>
      </c>
    </row>
    <row r="40" spans="9:19" x14ac:dyDescent="0.3">
      <c r="I40">
        <v>18.5</v>
      </c>
      <c r="J40" s="14">
        <f>'Performance evolution'!N40</f>
        <v>0.9</v>
      </c>
      <c r="K40" s="25">
        <f>'Performance evolution'!M40</f>
        <v>1.3</v>
      </c>
      <c r="L40" s="15">
        <f t="shared" si="5"/>
        <v>4160.9790301089552</v>
      </c>
      <c r="M40" s="15">
        <f t="shared" si="5"/>
        <v>22839.02096989104</v>
      </c>
      <c r="N40" s="31">
        <f t="shared" si="0"/>
        <v>62.372183198239</v>
      </c>
      <c r="O40" s="31">
        <f t="shared" si="0"/>
        <v>433.05524739928217</v>
      </c>
      <c r="P40" s="30">
        <f t="shared" si="1"/>
        <v>0.12589570004836764</v>
      </c>
      <c r="Q40" s="30">
        <f t="shared" si="1"/>
        <v>0.87410429995163241</v>
      </c>
      <c r="R40" s="4">
        <f t="shared" si="2"/>
        <v>628.8490217415964</v>
      </c>
      <c r="S40" s="4">
        <f t="shared" si="2"/>
        <v>4366.1509782584035</v>
      </c>
    </row>
    <row r="41" spans="9:19" x14ac:dyDescent="0.3">
      <c r="I41">
        <v>19</v>
      </c>
      <c r="J41" s="14">
        <f>'Performance evolution'!N41</f>
        <v>0.9</v>
      </c>
      <c r="K41" s="25">
        <f>'Performance evolution'!M41</f>
        <v>1.3</v>
      </c>
      <c r="L41" s="15">
        <f t="shared" si="5"/>
        <v>4020.0469312803948</v>
      </c>
      <c r="M41" s="15">
        <f t="shared" si="5"/>
        <v>22979.953068719602</v>
      </c>
      <c r="N41" s="31">
        <f t="shared" si="0"/>
        <v>61.474215751895017</v>
      </c>
      <c r="O41" s="31">
        <f t="shared" si="0"/>
        <v>433.98500465558061</v>
      </c>
      <c r="P41" s="30">
        <f t="shared" si="1"/>
        <v>0.12407522803054787</v>
      </c>
      <c r="Q41" s="30">
        <f t="shared" si="1"/>
        <v>0.87592477196945207</v>
      </c>
      <c r="R41" s="4">
        <f t="shared" si="2"/>
        <v>619.75576401258661</v>
      </c>
      <c r="S41" s="4">
        <f t="shared" si="2"/>
        <v>4375.244235987413</v>
      </c>
    </row>
    <row r="42" spans="9:19" x14ac:dyDescent="0.3">
      <c r="I42">
        <v>19.5</v>
      </c>
      <c r="J42" s="14">
        <f>'Performance evolution'!N42</f>
        <v>0.9</v>
      </c>
      <c r="K42" s="25">
        <f>'Performance evolution'!M42</f>
        <v>1.3</v>
      </c>
      <c r="L42" s="15">
        <f t="shared" si="5"/>
        <v>3896.0940130061081</v>
      </c>
      <c r="M42" s="15">
        <f t="shared" si="5"/>
        <v>23103.905986993886</v>
      </c>
      <c r="N42" s="31">
        <f t="shared" si="0"/>
        <v>60.666066076271953</v>
      </c>
      <c r="O42" s="31">
        <f t="shared" si="0"/>
        <v>434.79921378244615</v>
      </c>
      <c r="P42" s="30">
        <f t="shared" si="1"/>
        <v>0.12244261816604159</v>
      </c>
      <c r="Q42" s="30">
        <f t="shared" si="1"/>
        <v>0.87755738183395848</v>
      </c>
      <c r="R42" s="4">
        <f t="shared" si="2"/>
        <v>611.60087773937778</v>
      </c>
      <c r="S42" s="4">
        <f t="shared" si="2"/>
        <v>4383.3991222606228</v>
      </c>
    </row>
    <row r="43" spans="9:19" x14ac:dyDescent="0.3">
      <c r="I43" s="8">
        <v>20</v>
      </c>
      <c r="J43" s="22">
        <f>'Performance evolution'!N43</f>
        <v>0.9</v>
      </c>
      <c r="K43" s="26">
        <f>'Performance evolution'!M43</f>
        <v>1.3</v>
      </c>
      <c r="L43" s="23">
        <f>L42-($F$2*$F$3*$F$4*($F$5/2))*L42/SUM($L42:$M42)+R42</f>
        <v>3786.9174983393555</v>
      </c>
      <c r="M43" s="23">
        <f>M42-($F$2*$F$3*$F$4*($F$5/2))*M42/SUM($L42:$M42)+S42</f>
        <v>23213.08250166064</v>
      </c>
      <c r="N43" s="32">
        <f t="shared" si="0"/>
        <v>59.93926168049282</v>
      </c>
      <c r="O43" s="32">
        <f t="shared" si="0"/>
        <v>435.51364772340656</v>
      </c>
      <c r="P43" s="33">
        <f t="shared" si="1"/>
        <v>0.12097872581393923</v>
      </c>
      <c r="Q43" s="33">
        <f t="shared" si="1"/>
        <v>0.87902127418606069</v>
      </c>
      <c r="R43" s="24">
        <f t="shared" si="2"/>
        <v>604.28873544062651</v>
      </c>
      <c r="S43" s="24">
        <f t="shared" si="2"/>
        <v>4390.7112645593734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3FDF9-4CB5-4E50-A1A9-A44CF07A2FC2}">
  <dimension ref="B2:S44"/>
  <sheetViews>
    <sheetView zoomScale="72" zoomScaleNormal="80" workbookViewId="0">
      <selection activeCell="H18" sqref="H18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0.13500000000000001</v>
      </c>
      <c r="I3">
        <v>0</v>
      </c>
      <c r="J3" s="14">
        <f>'Performance evolution'!P3</f>
        <v>0.45</v>
      </c>
      <c r="K3" s="25">
        <f>'Performance evolution'!O3</f>
        <v>0.35</v>
      </c>
      <c r="L3" s="15">
        <f>F2*F3*F4-M3</f>
        <v>13473</v>
      </c>
      <c r="M3" s="29">
        <f>F2*F3*F4*0.002</f>
        <v>27</v>
      </c>
      <c r="N3" s="31">
        <f>IF($F$6=1,J3^$F$7*LOG(L3)^$F$8,EXP(J3*$F$7+LOG(L3)*$F$8))</f>
        <v>26.497958102556645</v>
      </c>
      <c r="O3" s="31">
        <f>IF($F$6=1,K3^$F$7*LOG(M3)^$F$8,EXP(K3*$F$7+LOG(M3)*$F$8))</f>
        <v>0.17997169519947748</v>
      </c>
      <c r="P3" s="30">
        <f>N3/SUM($N3:$O3)</f>
        <v>0.99325391075829972</v>
      </c>
      <c r="Q3" s="30">
        <f>O3/SUM($N3:$O3)</f>
        <v>6.7460892417002642E-3</v>
      </c>
      <c r="R3" s="4">
        <f>$F$2*$F$3*$F$4*($F$5/2)*P3</f>
        <v>2346.5623641664829</v>
      </c>
      <c r="S3" s="4">
        <f>$F$2*$F$3*$F$4*($F$5/2)*Q3</f>
        <v>15.937635833516874</v>
      </c>
    </row>
    <row r="4" spans="2:19" x14ac:dyDescent="0.3">
      <c r="B4" t="s">
        <v>29</v>
      </c>
      <c r="F4" s="17">
        <f>'Total market'!D7</f>
        <v>0.1</v>
      </c>
      <c r="I4">
        <v>0.5</v>
      </c>
      <c r="J4" s="14">
        <f>'Performance evolution'!P4</f>
        <v>0.45</v>
      </c>
      <c r="K4" s="25">
        <f>'Performance evolution'!O4</f>
        <v>0.36067728143498434</v>
      </c>
      <c r="L4" s="15">
        <f>L3-($F$2*$F$3*$F$4*($F$5/2))*L3/SUM($L3:$M3)+R3</f>
        <v>13461.787364166483</v>
      </c>
      <c r="M4" s="15">
        <f>M3-($F$2*$F$3*$F$4*($F$5/2))*M3/SUM($L3:$M3)+S3</f>
        <v>38.21263583351687</v>
      </c>
      <c r="N4" s="31">
        <f t="shared" ref="N4:O43" si="0">IF($F$6=1,J4^$F$7*LOG(L4)^$F$8,EXP(J4*$F$7+LOG(L4)*$F$8))</f>
        <v>26.488678483682101</v>
      </c>
      <c r="O4" s="31">
        <f t="shared" si="0"/>
        <v>0.29404213275569768</v>
      </c>
      <c r="P4" s="30">
        <f t="shared" ref="P4:Q43" si="1">N4/SUM($N4:$O4)</f>
        <v>0.98902120001299521</v>
      </c>
      <c r="Q4" s="30">
        <f t="shared" si="1"/>
        <v>1.0978799987004694E-2</v>
      </c>
      <c r="R4" s="4">
        <f t="shared" ref="R4:S43" si="2">$F$2*$F$3*$F$4*($F$5/2)*P4</f>
        <v>2336.562585030701</v>
      </c>
      <c r="S4" s="4">
        <f t="shared" si="2"/>
        <v>25.93741496929859</v>
      </c>
    </row>
    <row r="5" spans="2:19" x14ac:dyDescent="0.3">
      <c r="B5" t="s">
        <v>40</v>
      </c>
      <c r="F5" s="17">
        <v>0.35</v>
      </c>
      <c r="I5">
        <v>1</v>
      </c>
      <c r="J5" s="14">
        <f>'Performance evolution'!P5</f>
        <v>0.45</v>
      </c>
      <c r="K5" s="25">
        <f>'Performance evolution'!O5</f>
        <v>0.37379059644720697</v>
      </c>
      <c r="L5" s="15">
        <f t="shared" ref="L5:M20" si="3">L4-($F$2*$F$3*$F$4*($F$5/2))*L4/SUM($L4:$M4)+R4</f>
        <v>13442.537160468049</v>
      </c>
      <c r="M5" s="15">
        <f t="shared" si="3"/>
        <v>57.46283953195001</v>
      </c>
      <c r="N5" s="31">
        <f t="shared" si="0"/>
        <v>26.472734598359022</v>
      </c>
      <c r="O5" s="31">
        <f t="shared" si="0"/>
        <v>0.50041545148630995</v>
      </c>
      <c r="P5" s="30">
        <f t="shared" si="1"/>
        <v>0.98144764513742144</v>
      </c>
      <c r="Q5" s="30">
        <f t="shared" si="1"/>
        <v>1.8552354862578588E-2</v>
      </c>
      <c r="R5" s="4">
        <f t="shared" si="2"/>
        <v>2318.6700616371581</v>
      </c>
      <c r="S5" s="4">
        <f t="shared" si="2"/>
        <v>43.829938362841915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evolution'!P6</f>
        <v>0.45</v>
      </c>
      <c r="K6" s="25">
        <f>'Performance evolution'!O6</f>
        <v>0.3902178460347972</v>
      </c>
      <c r="L6" s="15">
        <f t="shared" si="3"/>
        <v>13408.7632190233</v>
      </c>
      <c r="M6" s="15">
        <f t="shared" si="3"/>
        <v>91.236780976700672</v>
      </c>
      <c r="N6" s="31">
        <f t="shared" si="0"/>
        <v>26.444723699551645</v>
      </c>
      <c r="O6" s="31">
        <f t="shared" si="0"/>
        <v>0.87719529533350049</v>
      </c>
      <c r="P6" s="30">
        <f t="shared" si="1"/>
        <v>0.96789408183598968</v>
      </c>
      <c r="Q6" s="30">
        <f t="shared" si="1"/>
        <v>3.2105918164010282E-2</v>
      </c>
      <c r="R6" s="4">
        <f t="shared" si="2"/>
        <v>2286.6497683375255</v>
      </c>
      <c r="S6" s="4">
        <f t="shared" si="2"/>
        <v>75.850231662474286</v>
      </c>
    </row>
    <row r="7" spans="2:19" ht="14.4" customHeight="1" x14ac:dyDescent="0.3">
      <c r="B7" t="s">
        <v>42</v>
      </c>
      <c r="F7" s="1">
        <v>3</v>
      </c>
      <c r="I7">
        <v>2</v>
      </c>
      <c r="J7" s="14">
        <f>'Performance evolution'!P7</f>
        <v>0.45</v>
      </c>
      <c r="K7" s="25">
        <f>'Performance evolution'!O7</f>
        <v>0.41118211762173995</v>
      </c>
      <c r="L7" s="15">
        <f t="shared" si="3"/>
        <v>13348.879424031747</v>
      </c>
      <c r="M7" s="15">
        <f t="shared" si="3"/>
        <v>151.12057596825235</v>
      </c>
      <c r="N7" s="31">
        <f t="shared" si="0"/>
        <v>26.394939294376542</v>
      </c>
      <c r="O7" s="31">
        <f t="shared" si="0"/>
        <v>1.5681570114978884</v>
      </c>
      <c r="P7" s="30">
        <f t="shared" si="1"/>
        <v>0.94392048025209374</v>
      </c>
      <c r="Q7" s="30">
        <f t="shared" si="1"/>
        <v>5.6079519747906217E-2</v>
      </c>
      <c r="R7" s="4">
        <f t="shared" si="2"/>
        <v>2230.0121345955713</v>
      </c>
      <c r="S7" s="4">
        <f t="shared" si="2"/>
        <v>132.48786540442845</v>
      </c>
    </row>
    <row r="8" spans="2:19" ht="14.4" customHeight="1" x14ac:dyDescent="0.3">
      <c r="B8" t="s">
        <v>43</v>
      </c>
      <c r="F8" s="1">
        <v>4</v>
      </c>
      <c r="I8">
        <v>2.5</v>
      </c>
      <c r="J8" s="14">
        <f>'Performance evolution'!P8</f>
        <v>0.45</v>
      </c>
      <c r="K8" s="25">
        <f>'Performance evolution'!O8</f>
        <v>0.43831567616681144</v>
      </c>
      <c r="L8" s="15">
        <f t="shared" si="3"/>
        <v>13242.837659421763</v>
      </c>
      <c r="M8" s="15">
        <f t="shared" si="3"/>
        <v>257.16234057823664</v>
      </c>
      <c r="N8" s="31">
        <f t="shared" si="0"/>
        <v>26.306405300297389</v>
      </c>
      <c r="O8" s="31">
        <f t="shared" si="0"/>
        <v>2.8417027673515109</v>
      </c>
      <c r="P8" s="30">
        <f t="shared" si="1"/>
        <v>0.90250815727880884</v>
      </c>
      <c r="Q8" s="30">
        <f t="shared" si="1"/>
        <v>9.7491842721191213E-2</v>
      </c>
      <c r="R8" s="4">
        <f t="shared" si="2"/>
        <v>2132.175521571186</v>
      </c>
      <c r="S8" s="4">
        <f t="shared" si="2"/>
        <v>230.32447842881425</v>
      </c>
    </row>
    <row r="9" spans="2:19" x14ac:dyDescent="0.3">
      <c r="B9" s="27"/>
      <c r="I9">
        <v>3</v>
      </c>
      <c r="J9" s="14">
        <f>'Performance evolution'!P9</f>
        <v>0.45</v>
      </c>
      <c r="K9" s="25">
        <f>'Performance evolution'!O9</f>
        <v>0.47354670795167747</v>
      </c>
      <c r="L9" s="15">
        <f t="shared" si="3"/>
        <v>13057.516590594139</v>
      </c>
      <c r="M9" s="15">
        <f t="shared" si="3"/>
        <v>442.48340940585945</v>
      </c>
      <c r="N9" s="31">
        <f t="shared" si="0"/>
        <v>26.150510081569809</v>
      </c>
      <c r="O9" s="31">
        <f t="shared" si="0"/>
        <v>5.2045141722183388</v>
      </c>
      <c r="P9" s="30">
        <f t="shared" si="1"/>
        <v>0.83401339032325716</v>
      </c>
      <c r="Q9" s="30">
        <f t="shared" si="1"/>
        <v>0.16598660967674286</v>
      </c>
      <c r="R9" s="4">
        <f t="shared" si="2"/>
        <v>1970.3566346386951</v>
      </c>
      <c r="S9" s="4">
        <f t="shared" si="2"/>
        <v>392.14336536130503</v>
      </c>
    </row>
    <row r="10" spans="2:19" x14ac:dyDescent="0.3">
      <c r="I10">
        <v>3.5</v>
      </c>
      <c r="J10" s="14">
        <f>'Performance evolution'!P10</f>
        <v>0.45</v>
      </c>
      <c r="K10" s="25">
        <f>'Performance evolution'!O10</f>
        <v>0.51839211088264336</v>
      </c>
      <c r="L10" s="15">
        <f t="shared" si="3"/>
        <v>12742.807821878858</v>
      </c>
      <c r="M10" s="15">
        <f t="shared" si="3"/>
        <v>757.19217812113902</v>
      </c>
      <c r="N10" s="31">
        <f t="shared" si="0"/>
        <v>25.882271242716023</v>
      </c>
      <c r="O10" s="31">
        <f t="shared" si="0"/>
        <v>9.5733993876007197</v>
      </c>
      <c r="P10" s="30">
        <f t="shared" si="1"/>
        <v>0.72998961188975831</v>
      </c>
      <c r="Q10" s="30">
        <f t="shared" si="1"/>
        <v>0.27001038811024164</v>
      </c>
      <c r="R10" s="4">
        <f t="shared" si="2"/>
        <v>1724.600458089554</v>
      </c>
      <c r="S10" s="4">
        <f t="shared" si="2"/>
        <v>637.89954191044592</v>
      </c>
    </row>
    <row r="11" spans="2:19" x14ac:dyDescent="0.3">
      <c r="I11">
        <v>4</v>
      </c>
      <c r="J11" s="14">
        <f>'Performance evolution'!P11</f>
        <v>0.45</v>
      </c>
      <c r="K11" s="25">
        <f>'Performance evolution'!O11</f>
        <v>0.57188198899770681</v>
      </c>
      <c r="L11" s="15">
        <f t="shared" si="3"/>
        <v>12237.416911139611</v>
      </c>
      <c r="M11" s="15">
        <f t="shared" si="3"/>
        <v>1262.5830888603855</v>
      </c>
      <c r="N11" s="31">
        <f t="shared" si="0"/>
        <v>25.441882819877691</v>
      </c>
      <c r="O11" s="31">
        <f t="shared" si="0"/>
        <v>17.301029621225759</v>
      </c>
      <c r="P11" s="30">
        <f t="shared" si="1"/>
        <v>0.59523044563083316</v>
      </c>
      <c r="Q11" s="30">
        <f t="shared" si="1"/>
        <v>0.40476955436916678</v>
      </c>
      <c r="R11" s="4">
        <f t="shared" si="2"/>
        <v>1406.2319278028433</v>
      </c>
      <c r="S11" s="4">
        <f t="shared" si="2"/>
        <v>956.26807219715647</v>
      </c>
    </row>
    <row r="12" spans="2:19" x14ac:dyDescent="0.3">
      <c r="I12">
        <v>4.5</v>
      </c>
      <c r="J12" s="14">
        <f>'Performance evolution'!P12</f>
        <v>0.45</v>
      </c>
      <c r="K12" s="25">
        <f>'Performance evolution'!O12</f>
        <v>0.62704582921215513</v>
      </c>
      <c r="L12" s="15">
        <f t="shared" si="3"/>
        <v>11502.100879493022</v>
      </c>
      <c r="M12" s="15">
        <f t="shared" si="3"/>
        <v>1997.8991205069744</v>
      </c>
      <c r="N12" s="31">
        <f t="shared" si="0"/>
        <v>24.778452371073854</v>
      </c>
      <c r="O12" s="31">
        <f t="shared" si="0"/>
        <v>29.258732846802278</v>
      </c>
      <c r="P12" s="30">
        <f t="shared" si="1"/>
        <v>0.4585444684279531</v>
      </c>
      <c r="Q12" s="30">
        <f t="shared" si="1"/>
        <v>0.54145553157204696</v>
      </c>
      <c r="R12" s="4">
        <f t="shared" si="2"/>
        <v>1083.3113066610392</v>
      </c>
      <c r="S12" s="4">
        <f t="shared" si="2"/>
        <v>1279.188693338961</v>
      </c>
    </row>
    <row r="13" spans="2:19" x14ac:dyDescent="0.3">
      <c r="I13">
        <v>5</v>
      </c>
      <c r="J13" s="14">
        <f>'Performance evolution'!P13</f>
        <v>0.45</v>
      </c>
      <c r="K13" s="25">
        <f>'Performance evolution'!O13</f>
        <v>0.67050337057950149</v>
      </c>
      <c r="L13" s="15">
        <f t="shared" si="3"/>
        <v>10572.54453224278</v>
      </c>
      <c r="M13" s="15">
        <f t="shared" si="3"/>
        <v>2927.455467757215</v>
      </c>
      <c r="N13" s="31">
        <f t="shared" si="0"/>
        <v>23.897195069489474</v>
      </c>
      <c r="O13" s="31">
        <f t="shared" si="0"/>
        <v>43.527412574385352</v>
      </c>
      <c r="P13" s="30">
        <f t="shared" si="1"/>
        <v>0.35442838904914875</v>
      </c>
      <c r="Q13" s="30">
        <f t="shared" si="1"/>
        <v>0.64557161095085136</v>
      </c>
      <c r="R13" s="4">
        <f t="shared" si="2"/>
        <v>837.33706912861396</v>
      </c>
      <c r="S13" s="4">
        <f t="shared" si="2"/>
        <v>1525.1629308713864</v>
      </c>
    </row>
    <row r="14" spans="2:19" x14ac:dyDescent="0.3">
      <c r="I14">
        <v>5.5</v>
      </c>
      <c r="J14" s="14">
        <f>'Performance evolution'!P14</f>
        <v>0.45</v>
      </c>
      <c r="K14" s="25">
        <f>'Performance evolution'!O14</f>
        <v>0.69284688751627954</v>
      </c>
      <c r="L14" s="15">
        <f t="shared" si="3"/>
        <v>9559.6863082289074</v>
      </c>
      <c r="M14" s="15">
        <f t="shared" si="3"/>
        <v>3940.3136917710885</v>
      </c>
      <c r="N14" s="31">
        <f t="shared" si="0"/>
        <v>22.875124061466437</v>
      </c>
      <c r="O14" s="31">
        <f t="shared" si="0"/>
        <v>55.58580036061079</v>
      </c>
      <c r="P14" s="30">
        <f t="shared" si="1"/>
        <v>0.29154798047510472</v>
      </c>
      <c r="Q14" s="30">
        <f t="shared" si="1"/>
        <v>0.70845201952489534</v>
      </c>
      <c r="R14" s="4">
        <f t="shared" si="2"/>
        <v>688.78210387243485</v>
      </c>
      <c r="S14" s="4">
        <f t="shared" si="2"/>
        <v>1673.7178961275652</v>
      </c>
    </row>
    <row r="15" spans="2:19" x14ac:dyDescent="0.3">
      <c r="I15">
        <v>6</v>
      </c>
      <c r="J15" s="14">
        <f>'Performance evolution'!P15</f>
        <v>0.45</v>
      </c>
      <c r="K15" s="25">
        <f>'Performance evolution'!O15</f>
        <v>0.69915790203145722</v>
      </c>
      <c r="L15" s="15">
        <f t="shared" si="3"/>
        <v>8575.5233081612823</v>
      </c>
      <c r="M15" s="15">
        <f t="shared" si="3"/>
        <v>4924.4766918387131</v>
      </c>
      <c r="N15" s="31">
        <f t="shared" si="0"/>
        <v>21.80963725424305</v>
      </c>
      <c r="O15" s="31">
        <f t="shared" si="0"/>
        <v>63.524609233050057</v>
      </c>
      <c r="P15" s="30">
        <f t="shared" si="1"/>
        <v>0.25557895161692984</v>
      </c>
      <c r="Q15" s="30">
        <f t="shared" si="1"/>
        <v>0.74442104838307011</v>
      </c>
      <c r="R15" s="4">
        <f t="shared" si="2"/>
        <v>603.80527319499674</v>
      </c>
      <c r="S15" s="4">
        <f t="shared" si="2"/>
        <v>1758.694726805003</v>
      </c>
    </row>
    <row r="16" spans="2:19" x14ac:dyDescent="0.3">
      <c r="I16">
        <v>6.5</v>
      </c>
      <c r="J16" s="14">
        <f>'Performance evolution'!P16</f>
        <v>0.45</v>
      </c>
      <c r="K16" s="25">
        <f>'Performance evolution'!O16</f>
        <v>0.69996345874965382</v>
      </c>
      <c r="L16" s="15">
        <f t="shared" si="3"/>
        <v>7678.6120024280544</v>
      </c>
      <c r="M16" s="15">
        <f t="shared" si="3"/>
        <v>5821.387997571941</v>
      </c>
      <c r="N16" s="31">
        <f t="shared" si="0"/>
        <v>20.764814180041405</v>
      </c>
      <c r="O16" s="31">
        <f t="shared" si="0"/>
        <v>68.912542918035115</v>
      </c>
      <c r="P16" s="30">
        <f t="shared" si="1"/>
        <v>0.23155024692946471</v>
      </c>
      <c r="Q16" s="30">
        <f t="shared" si="1"/>
        <v>0.7684497530705352</v>
      </c>
      <c r="R16" s="4">
        <f t="shared" si="2"/>
        <v>547.03745837086035</v>
      </c>
      <c r="S16" s="4">
        <f t="shared" si="2"/>
        <v>1815.4625416291394</v>
      </c>
    </row>
    <row r="17" spans="9:19" x14ac:dyDescent="0.3">
      <c r="I17">
        <v>7</v>
      </c>
      <c r="J17" s="14">
        <f>'Performance evolution'!P17</f>
        <v>0.45</v>
      </c>
      <c r="K17" s="25">
        <f>'Performance evolution'!O17</f>
        <v>0.69999958868433132</v>
      </c>
      <c r="L17" s="15">
        <f t="shared" si="3"/>
        <v>6881.8923603740041</v>
      </c>
      <c r="M17" s="15">
        <f t="shared" si="3"/>
        <v>6618.1076396259905</v>
      </c>
      <c r="N17" s="31">
        <f t="shared" si="0"/>
        <v>19.766291457080442</v>
      </c>
      <c r="O17" s="31">
        <f t="shared" si="0"/>
        <v>73.093791146606236</v>
      </c>
      <c r="P17" s="30">
        <f t="shared" si="1"/>
        <v>0.21286101522696355</v>
      </c>
      <c r="Q17" s="30">
        <f t="shared" si="1"/>
        <v>0.78713898477303645</v>
      </c>
      <c r="R17" s="4">
        <f t="shared" si="2"/>
        <v>502.88414847370137</v>
      </c>
      <c r="S17" s="4">
        <f t="shared" si="2"/>
        <v>1859.6158515262987</v>
      </c>
    </row>
    <row r="18" spans="9:19" x14ac:dyDescent="0.3">
      <c r="I18">
        <v>7.5</v>
      </c>
      <c r="J18" s="14">
        <f>'Performance evolution'!P18</f>
        <v>0.45</v>
      </c>
      <c r="K18" s="25">
        <f>'Performance evolution'!O18</f>
        <v>0.69999999920529066</v>
      </c>
      <c r="L18" s="15">
        <f t="shared" si="3"/>
        <v>6180.4453457822538</v>
      </c>
      <c r="M18" s="15">
        <f t="shared" si="3"/>
        <v>7319.5546542177408</v>
      </c>
      <c r="N18" s="31">
        <f t="shared" si="0"/>
        <v>18.82182531784694</v>
      </c>
      <c r="O18" s="31">
        <f t="shared" si="0"/>
        <v>76.499829726198328</v>
      </c>
      <c r="P18" s="30">
        <f t="shared" si="1"/>
        <v>0.19745592236255172</v>
      </c>
      <c r="Q18" s="30">
        <f t="shared" si="1"/>
        <v>0.80254407763744828</v>
      </c>
      <c r="R18" s="4">
        <f t="shared" si="2"/>
        <v>466.48961658152842</v>
      </c>
      <c r="S18" s="4">
        <f t="shared" si="2"/>
        <v>1896.0103834184715</v>
      </c>
    </row>
    <row r="19" spans="9:19" x14ac:dyDescent="0.3">
      <c r="I19">
        <v>8</v>
      </c>
      <c r="J19" s="14">
        <f>'Performance evolution'!P19</f>
        <v>0.45</v>
      </c>
      <c r="K19" s="25">
        <f>'Performance evolution'!O19</f>
        <v>0.69999999999983253</v>
      </c>
      <c r="L19" s="15">
        <f t="shared" si="3"/>
        <v>5565.357026851887</v>
      </c>
      <c r="M19" s="15">
        <f t="shared" si="3"/>
        <v>7934.6429731481076</v>
      </c>
      <c r="N19" s="31">
        <f t="shared" si="0"/>
        <v>17.933849231754344</v>
      </c>
      <c r="O19" s="31">
        <f t="shared" si="0"/>
        <v>79.312569613316057</v>
      </c>
      <c r="P19" s="30">
        <f t="shared" si="1"/>
        <v>0.18441655173262397</v>
      </c>
      <c r="Q19" s="30">
        <f t="shared" si="1"/>
        <v>0.81558344826737605</v>
      </c>
      <c r="R19" s="4">
        <f t="shared" si="2"/>
        <v>435.68410346832411</v>
      </c>
      <c r="S19" s="4">
        <f t="shared" si="2"/>
        <v>1926.8158965316759</v>
      </c>
    </row>
    <row r="20" spans="9:19" x14ac:dyDescent="0.3">
      <c r="I20">
        <v>8.5</v>
      </c>
      <c r="J20" s="14">
        <f>'Performance evolution'!P20</f>
        <v>0.45</v>
      </c>
      <c r="K20" s="25">
        <f>'Performance evolution'!O20</f>
        <v>0.7</v>
      </c>
      <c r="L20" s="15">
        <f t="shared" si="3"/>
        <v>5027.1036506211303</v>
      </c>
      <c r="M20" s="15">
        <f t="shared" si="3"/>
        <v>8472.8963493788633</v>
      </c>
      <c r="N20" s="31">
        <f t="shared" si="0"/>
        <v>17.102636414668634</v>
      </c>
      <c r="O20" s="31">
        <f t="shared" si="0"/>
        <v>81.657135610689181</v>
      </c>
      <c r="P20" s="30">
        <f t="shared" si="1"/>
        <v>0.17317411800299939</v>
      </c>
      <c r="Q20" s="30">
        <f t="shared" si="1"/>
        <v>0.82682588199700058</v>
      </c>
      <c r="R20" s="4">
        <f t="shared" si="2"/>
        <v>409.12385378208609</v>
      </c>
      <c r="S20" s="4">
        <f t="shared" si="2"/>
        <v>1953.3761462179139</v>
      </c>
    </row>
    <row r="21" spans="9:19" x14ac:dyDescent="0.3">
      <c r="I21">
        <v>9</v>
      </c>
      <c r="J21" s="14">
        <f>'Performance evolution'!P21</f>
        <v>0.45</v>
      </c>
      <c r="K21" s="25">
        <f>'Performance evolution'!O21</f>
        <v>0.7</v>
      </c>
      <c r="L21" s="15">
        <f t="shared" ref="L21:M30" si="4">L20-($F$2*$F$3*$F$4*($F$5/2))*L20/SUM($L20:$M20)+R20</f>
        <v>4556.4843655445184</v>
      </c>
      <c r="M21" s="15">
        <f t="shared" si="4"/>
        <v>8943.5156344554762</v>
      </c>
      <c r="N21" s="31">
        <f t="shared" si="0"/>
        <v>16.327190169099524</v>
      </c>
      <c r="O21" s="31">
        <f t="shared" si="0"/>
        <v>83.626842815965986</v>
      </c>
      <c r="P21" s="30">
        <f t="shared" si="1"/>
        <v>0.16334698742509998</v>
      </c>
      <c r="Q21" s="30">
        <f t="shared" si="1"/>
        <v>0.83665301257489999</v>
      </c>
      <c r="R21" s="4">
        <f t="shared" si="2"/>
        <v>385.90725779179871</v>
      </c>
      <c r="S21" s="4">
        <f t="shared" si="2"/>
        <v>1976.5927422082011</v>
      </c>
    </row>
    <row r="22" spans="9:19" x14ac:dyDescent="0.3">
      <c r="I22">
        <v>9.5</v>
      </c>
      <c r="J22" s="14">
        <f>'Performance evolution'!P22</f>
        <v>0.45</v>
      </c>
      <c r="K22" s="25">
        <f>'Performance evolution'!O22</f>
        <v>0.7</v>
      </c>
      <c r="L22" s="15">
        <f t="shared" si="4"/>
        <v>4145.0068593660262</v>
      </c>
      <c r="M22" s="15">
        <f t="shared" si="4"/>
        <v>9354.9931406339674</v>
      </c>
      <c r="N22" s="31">
        <f t="shared" si="0"/>
        <v>15.6057206151575</v>
      </c>
      <c r="O22" s="31">
        <f t="shared" si="0"/>
        <v>85.292861791195961</v>
      </c>
      <c r="P22" s="30">
        <f t="shared" si="1"/>
        <v>0.15466739217710582</v>
      </c>
      <c r="Q22" s="30">
        <f t="shared" si="1"/>
        <v>0.84533260782289421</v>
      </c>
      <c r="R22" s="4">
        <f t="shared" si="2"/>
        <v>365.40171401841252</v>
      </c>
      <c r="S22" s="4">
        <f t="shared" si="2"/>
        <v>1997.0982859815877</v>
      </c>
    </row>
    <row r="23" spans="9:19" x14ac:dyDescent="0.3">
      <c r="I23">
        <v>10</v>
      </c>
      <c r="J23" s="14">
        <f>'Performance evolution'!P23</f>
        <v>0.45</v>
      </c>
      <c r="K23" s="25">
        <f>'Performance evolution'!O23</f>
        <v>0.7</v>
      </c>
      <c r="L23" s="15">
        <f t="shared" si="4"/>
        <v>3785.0323729953834</v>
      </c>
      <c r="M23" s="15">
        <f t="shared" si="4"/>
        <v>9714.9676270046111</v>
      </c>
      <c r="N23" s="31">
        <f t="shared" si="0"/>
        <v>14.935944014892174</v>
      </c>
      <c r="O23" s="31">
        <f t="shared" si="0"/>
        <v>86.710433266826584</v>
      </c>
      <c r="P23" s="30">
        <f t="shared" si="1"/>
        <v>0.14694024926728427</v>
      </c>
      <c r="Q23" s="30">
        <f t="shared" si="1"/>
        <v>0.85305975073271578</v>
      </c>
      <c r="R23" s="4">
        <f t="shared" si="2"/>
        <v>347.14633889395907</v>
      </c>
      <c r="S23" s="4">
        <f t="shared" si="2"/>
        <v>2015.353661106041</v>
      </c>
    </row>
    <row r="24" spans="9:19" x14ac:dyDescent="0.3">
      <c r="I24">
        <v>10.5</v>
      </c>
      <c r="J24" s="14">
        <f>'Performance evolution'!P24</f>
        <v>0.45</v>
      </c>
      <c r="K24" s="25">
        <f>'Performance evolution'!O24</f>
        <v>0.7</v>
      </c>
      <c r="L24" s="15">
        <f t="shared" si="4"/>
        <v>3469.7980466151503</v>
      </c>
      <c r="M24" s="15">
        <f t="shared" si="4"/>
        <v>10030.201953384845</v>
      </c>
      <c r="N24" s="31">
        <f t="shared" si="0"/>
        <v>14.315280482039007</v>
      </c>
      <c r="O24" s="31">
        <f t="shared" si="0"/>
        <v>87.923056647401197</v>
      </c>
      <c r="P24" s="30">
        <f t="shared" si="1"/>
        <v>0.14001871395770998</v>
      </c>
      <c r="Q24" s="30">
        <f t="shared" si="1"/>
        <v>0.85998128604229007</v>
      </c>
      <c r="R24" s="4">
        <f t="shared" si="2"/>
        <v>330.79421172508984</v>
      </c>
      <c r="S24" s="4">
        <f t="shared" si="2"/>
        <v>2031.7057882749102</v>
      </c>
    </row>
    <row r="25" spans="9:19" x14ac:dyDescent="0.3">
      <c r="I25">
        <v>11</v>
      </c>
      <c r="J25" s="14">
        <f>'Performance evolution'!P25</f>
        <v>0.45</v>
      </c>
      <c r="K25" s="25">
        <f>'Performance evolution'!O25</f>
        <v>0.7</v>
      </c>
      <c r="L25" s="15">
        <f t="shared" si="4"/>
        <v>3193.3776001825886</v>
      </c>
      <c r="M25" s="15">
        <f t="shared" si="4"/>
        <v>10306.622399817406</v>
      </c>
      <c r="N25" s="31">
        <f t="shared" si="0"/>
        <v>13.740989429288618</v>
      </c>
      <c r="O25" s="31">
        <f t="shared" si="0"/>
        <v>88.965399094360421</v>
      </c>
      <c r="P25" s="30">
        <f t="shared" si="1"/>
        <v>0.13378904298757069</v>
      </c>
      <c r="Q25" s="30">
        <f t="shared" si="1"/>
        <v>0.86621095701242934</v>
      </c>
      <c r="R25" s="4">
        <f t="shared" si="2"/>
        <v>316.07661405813576</v>
      </c>
      <c r="S25" s="4">
        <f t="shared" si="2"/>
        <v>2046.4233859418644</v>
      </c>
    </row>
    <row r="26" spans="9:19" x14ac:dyDescent="0.3">
      <c r="I26">
        <v>11.5</v>
      </c>
      <c r="J26" s="14">
        <f>'Performance evolution'!P26</f>
        <v>0.45</v>
      </c>
      <c r="K26" s="25">
        <f>'Performance evolution'!O26</f>
        <v>0.7</v>
      </c>
      <c r="L26" s="15">
        <f t="shared" si="4"/>
        <v>2950.6131342087715</v>
      </c>
      <c r="M26" s="15">
        <f t="shared" si="4"/>
        <v>10549.386865791223</v>
      </c>
      <c r="N26" s="31">
        <f t="shared" si="0"/>
        <v>13.210264719950688</v>
      </c>
      <c r="O26" s="31">
        <f t="shared" si="0"/>
        <v>89.865369295986994</v>
      </c>
      <c r="P26" s="30">
        <f t="shared" si="1"/>
        <v>0.12816088735295192</v>
      </c>
      <c r="Q26" s="30">
        <f t="shared" si="1"/>
        <v>0.87183911264704805</v>
      </c>
      <c r="R26" s="4">
        <f t="shared" si="2"/>
        <v>302.78009637134892</v>
      </c>
      <c r="S26" s="4">
        <f t="shared" si="2"/>
        <v>2059.7199036286511</v>
      </c>
    </row>
    <row r="27" spans="9:19" x14ac:dyDescent="0.3">
      <c r="I27">
        <v>12</v>
      </c>
      <c r="J27" s="14">
        <f>'Performance evolution'!P27</f>
        <v>0.45</v>
      </c>
      <c r="K27" s="25">
        <f>'Performance evolution'!O27</f>
        <v>0.7</v>
      </c>
      <c r="L27" s="15">
        <f t="shared" si="4"/>
        <v>2737.035932093585</v>
      </c>
      <c r="M27" s="15">
        <f t="shared" si="4"/>
        <v>10762.964067906409</v>
      </c>
      <c r="N27" s="31">
        <f t="shared" si="0"/>
        <v>12.72030245722536</v>
      </c>
      <c r="O27" s="31">
        <f t="shared" si="0"/>
        <v>90.645629363890478</v>
      </c>
      <c r="P27" s="30">
        <f t="shared" si="1"/>
        <v>0.12306087927731356</v>
      </c>
      <c r="Q27" s="30">
        <f t="shared" si="1"/>
        <v>0.87693912072268643</v>
      </c>
      <c r="R27" s="4">
        <f t="shared" si="2"/>
        <v>290.7313272926533</v>
      </c>
      <c r="S27" s="4">
        <f t="shared" si="2"/>
        <v>2071.7686727073465</v>
      </c>
    </row>
    <row r="28" spans="9:19" x14ac:dyDescent="0.3">
      <c r="I28">
        <v>12.5</v>
      </c>
      <c r="J28" s="14">
        <f>'Performance evolution'!P28</f>
        <v>0.45</v>
      </c>
      <c r="K28" s="25">
        <f>'Performance evolution'!O28</f>
        <v>0.7</v>
      </c>
      <c r="L28" s="15">
        <f t="shared" si="4"/>
        <v>2548.785971269861</v>
      </c>
      <c r="M28" s="15">
        <f t="shared" si="4"/>
        <v>10951.214028730134</v>
      </c>
      <c r="N28" s="31">
        <f t="shared" si="0"/>
        <v>12.26834941888853</v>
      </c>
      <c r="O28" s="31">
        <f t="shared" si="0"/>
        <v>91.324718616668875</v>
      </c>
      <c r="P28" s="30">
        <f t="shared" si="1"/>
        <v>0.11842828532385513</v>
      </c>
      <c r="Q28" s="30">
        <f t="shared" si="1"/>
        <v>0.88157171467614481</v>
      </c>
      <c r="R28" s="4">
        <f t="shared" si="2"/>
        <v>279.78682407760778</v>
      </c>
      <c r="S28" s="4">
        <f t="shared" si="2"/>
        <v>2082.7131759223921</v>
      </c>
    </row>
    <row r="29" spans="9:19" x14ac:dyDescent="0.3">
      <c r="I29">
        <v>13</v>
      </c>
      <c r="J29" s="14">
        <f>'Performance evolution'!P29</f>
        <v>0.45</v>
      </c>
      <c r="K29" s="25">
        <f>'Performance evolution'!O29</f>
        <v>0.7</v>
      </c>
      <c r="L29" s="15">
        <f t="shared" si="4"/>
        <v>2382.5352503752429</v>
      </c>
      <c r="M29" s="15">
        <f t="shared" si="4"/>
        <v>11117.464749624751</v>
      </c>
      <c r="N29" s="31">
        <f t="shared" si="0"/>
        <v>11.851737344696778</v>
      </c>
      <c r="O29" s="31">
        <f t="shared" si="0"/>
        <v>91.917902889231016</v>
      </c>
      <c r="P29" s="30">
        <f t="shared" si="1"/>
        <v>0.11421199223568106</v>
      </c>
      <c r="Q29" s="30">
        <f t="shared" si="1"/>
        <v>0.88578800776431899</v>
      </c>
      <c r="R29" s="4">
        <f t="shared" si="2"/>
        <v>269.82583165679648</v>
      </c>
      <c r="S29" s="4">
        <f t="shared" si="2"/>
        <v>2092.6741683432037</v>
      </c>
    </row>
    <row r="30" spans="9:19" x14ac:dyDescent="0.3">
      <c r="I30">
        <v>13.5</v>
      </c>
      <c r="J30" s="14">
        <f>'Performance evolution'!P30</f>
        <v>0.45</v>
      </c>
      <c r="K30" s="25">
        <f>'Performance evolution'!O30</f>
        <v>0.7</v>
      </c>
      <c r="L30" s="15">
        <f t="shared" si="4"/>
        <v>2235.4174132163716</v>
      </c>
      <c r="M30" s="15">
        <f t="shared" si="4"/>
        <v>11264.582586783621</v>
      </c>
      <c r="N30" s="31">
        <f t="shared" si="0"/>
        <v>11.467906627773976</v>
      </c>
      <c r="O30" s="31">
        <f t="shared" si="0"/>
        <v>92.437825649987786</v>
      </c>
      <c r="P30" s="30">
        <f t="shared" si="1"/>
        <v>0.1103683731049396</v>
      </c>
      <c r="Q30" s="30">
        <f t="shared" si="1"/>
        <v>0.88963162689506048</v>
      </c>
      <c r="R30" s="4">
        <f t="shared" si="2"/>
        <v>260.74528146041979</v>
      </c>
      <c r="S30" s="4">
        <f t="shared" si="2"/>
        <v>2101.7547185395806</v>
      </c>
    </row>
    <row r="31" spans="9:19" x14ac:dyDescent="0.3">
      <c r="I31">
        <v>14</v>
      </c>
      <c r="J31" s="14">
        <f>'Performance evolution'!P31</f>
        <v>0.45</v>
      </c>
      <c r="K31" s="25">
        <f>'Performance evolution'!O31</f>
        <v>0.7</v>
      </c>
      <c r="L31" s="15">
        <f>L30-($F$2*$F$3*$F$4*($F$5/2))*L30/SUM($L30:$M30)+R30</f>
        <v>2104.9646473639264</v>
      </c>
      <c r="M31" s="15">
        <f>M30-($F$2*$F$3*$F$4*($F$5/2))*M30/SUM($L30:$M30)+S30</f>
        <v>11395.035352636067</v>
      </c>
      <c r="N31" s="31">
        <f t="shared" si="0"/>
        <v>11.114421942186873</v>
      </c>
      <c r="O31" s="31">
        <f t="shared" si="0"/>
        <v>92.895013356349253</v>
      </c>
      <c r="P31" s="30">
        <f t="shared" si="1"/>
        <v>0.10685974700550367</v>
      </c>
      <c r="Q31" s="30">
        <f t="shared" si="1"/>
        <v>0.8931402529944964</v>
      </c>
      <c r="R31" s="4">
        <f t="shared" si="2"/>
        <v>252.45615230050242</v>
      </c>
      <c r="S31" s="4">
        <f t="shared" si="2"/>
        <v>2110.0438476994977</v>
      </c>
    </row>
    <row r="32" spans="9:19" x14ac:dyDescent="0.3">
      <c r="I32">
        <v>14.5</v>
      </c>
      <c r="J32" s="14">
        <f>'Performance evolution'!P32</f>
        <v>0.45</v>
      </c>
      <c r="K32" s="25">
        <f>'Performance evolution'!O32</f>
        <v>0.7</v>
      </c>
      <c r="L32" s="15">
        <f t="shared" ref="L32:M42" si="5">L31-($F$2*$F$3*$F$4*($F$5/2))*L31/SUM($L31:$M31)+R31</f>
        <v>1989.0519863757415</v>
      </c>
      <c r="M32" s="15">
        <f t="shared" si="5"/>
        <v>11510.948013624253</v>
      </c>
      <c r="N32" s="31">
        <f t="shared" si="0"/>
        <v>10.788981684343815</v>
      </c>
      <c r="O32" s="31">
        <f t="shared" si="0"/>
        <v>93.298271864419121</v>
      </c>
      <c r="P32" s="30">
        <f t="shared" si="1"/>
        <v>0.10365324587308261</v>
      </c>
      <c r="Q32" s="30">
        <f t="shared" si="1"/>
        <v>0.89634675412691744</v>
      </c>
      <c r="R32" s="4">
        <f t="shared" si="2"/>
        <v>244.88079337515768</v>
      </c>
      <c r="S32" s="4">
        <f t="shared" si="2"/>
        <v>2117.6192066248423</v>
      </c>
    </row>
    <row r="33" spans="9:19" x14ac:dyDescent="0.3">
      <c r="I33">
        <v>15</v>
      </c>
      <c r="J33" s="14">
        <f>'Performance evolution'!P33</f>
        <v>0.45</v>
      </c>
      <c r="K33" s="25">
        <f>'Performance evolution'!O33</f>
        <v>0.7</v>
      </c>
      <c r="L33" s="15">
        <f t="shared" si="5"/>
        <v>1885.8486821351444</v>
      </c>
      <c r="M33" s="15">
        <f t="shared" si="5"/>
        <v>11614.151317864849</v>
      </c>
      <c r="N33" s="31">
        <f t="shared" si="0"/>
        <v>10.489422665247321</v>
      </c>
      <c r="O33" s="31">
        <f t="shared" si="0"/>
        <v>93.655000249137288</v>
      </c>
      <c r="P33" s="30">
        <f t="shared" si="1"/>
        <v>0.1007199653299774</v>
      </c>
      <c r="Q33" s="30">
        <f t="shared" si="1"/>
        <v>0.8992800346700226</v>
      </c>
      <c r="R33" s="4">
        <f t="shared" si="2"/>
        <v>237.95091809207162</v>
      </c>
      <c r="S33" s="4">
        <f t="shared" si="2"/>
        <v>2124.5490819079282</v>
      </c>
    </row>
    <row r="34" spans="9:19" x14ac:dyDescent="0.3">
      <c r="I34">
        <v>15.5</v>
      </c>
      <c r="J34" s="14">
        <f>'Performance evolution'!P34</f>
        <v>0.45</v>
      </c>
      <c r="K34" s="25">
        <f>'Performance evolution'!O34</f>
        <v>0.7</v>
      </c>
      <c r="L34" s="15">
        <f t="shared" si="5"/>
        <v>1793.7760808535654</v>
      </c>
      <c r="M34" s="15">
        <f t="shared" si="5"/>
        <v>11706.223919146427</v>
      </c>
      <c r="N34" s="31">
        <f t="shared" si="0"/>
        <v>10.213721179155089</v>
      </c>
      <c r="O34" s="31">
        <f t="shared" si="0"/>
        <v>93.971441234632863</v>
      </c>
      <c r="P34" s="30">
        <f t="shared" si="1"/>
        <v>9.8034316427800625E-2</v>
      </c>
      <c r="Q34" s="30">
        <f t="shared" si="1"/>
        <v>0.90196568357219942</v>
      </c>
      <c r="R34" s="4">
        <f t="shared" si="2"/>
        <v>231.60607256067897</v>
      </c>
      <c r="S34" s="4">
        <f t="shared" si="2"/>
        <v>2130.893927439321</v>
      </c>
    </row>
    <row r="35" spans="9:19" x14ac:dyDescent="0.3">
      <c r="I35">
        <v>16</v>
      </c>
      <c r="J35" s="14">
        <f>'Performance evolution'!P35</f>
        <v>0.45</v>
      </c>
      <c r="K35" s="25">
        <f>'Performance evolution'!O35</f>
        <v>0.7</v>
      </c>
      <c r="L35" s="15">
        <f t="shared" si="5"/>
        <v>1711.4713392648703</v>
      </c>
      <c r="M35" s="15">
        <f t="shared" si="5"/>
        <v>11788.528660735123</v>
      </c>
      <c r="N35" s="31">
        <f t="shared" si="0"/>
        <v>9.9599913433430718</v>
      </c>
      <c r="O35" s="31">
        <f t="shared" si="0"/>
        <v>94.252882441531725</v>
      </c>
      <c r="P35" s="30">
        <f t="shared" si="1"/>
        <v>9.5573521596797578E-2</v>
      </c>
      <c r="Q35" s="30">
        <f t="shared" si="1"/>
        <v>0.90442647840320234</v>
      </c>
      <c r="R35" s="4">
        <f t="shared" si="2"/>
        <v>225.79244477243427</v>
      </c>
      <c r="S35" s="4">
        <f t="shared" si="2"/>
        <v>2136.7075552275655</v>
      </c>
    </row>
    <row r="36" spans="9:19" x14ac:dyDescent="0.3">
      <c r="I36">
        <v>16.5</v>
      </c>
      <c r="J36" s="14">
        <f>'Performance evolution'!P36</f>
        <v>0.45</v>
      </c>
      <c r="K36" s="25">
        <f>'Performance evolution'!O36</f>
        <v>0.7</v>
      </c>
      <c r="L36" s="15">
        <f t="shared" si="5"/>
        <v>1637.7562996659519</v>
      </c>
      <c r="M36" s="15">
        <f t="shared" si="5"/>
        <v>11862.24370033404</v>
      </c>
      <c r="N36" s="31">
        <f t="shared" si="0"/>
        <v>9.7264814253747574</v>
      </c>
      <c r="O36" s="31">
        <f t="shared" si="0"/>
        <v>94.50381911116078</v>
      </c>
      <c r="P36" s="30">
        <f t="shared" si="1"/>
        <v>9.3317215582289934E-2</v>
      </c>
      <c r="Q36" s="30">
        <f t="shared" si="1"/>
        <v>0.90668278441771011</v>
      </c>
      <c r="R36" s="4">
        <f t="shared" si="2"/>
        <v>220.46192181315996</v>
      </c>
      <c r="S36" s="4">
        <f t="shared" si="2"/>
        <v>2142.0380781868403</v>
      </c>
    </row>
    <row r="37" spans="9:19" x14ac:dyDescent="0.3">
      <c r="I37">
        <v>17</v>
      </c>
      <c r="J37" s="14">
        <f>'Performance evolution'!P37</f>
        <v>0.45</v>
      </c>
      <c r="K37" s="25">
        <f>'Performance evolution'!O37</f>
        <v>0.7</v>
      </c>
      <c r="L37" s="15">
        <f t="shared" si="5"/>
        <v>1571.6108690375702</v>
      </c>
      <c r="M37" s="15">
        <f t="shared" si="5"/>
        <v>11928.389130962423</v>
      </c>
      <c r="N37" s="31">
        <f t="shared" si="0"/>
        <v>9.511568732159402</v>
      </c>
      <c r="O37" s="31">
        <f t="shared" si="0"/>
        <v>94.728086405163182</v>
      </c>
      <c r="P37" s="30">
        <f t="shared" si="1"/>
        <v>9.1247123943657638E-2</v>
      </c>
      <c r="Q37" s="30">
        <f t="shared" si="1"/>
        <v>0.90875287605634236</v>
      </c>
      <c r="R37" s="4">
        <f t="shared" si="2"/>
        <v>215.57133031689116</v>
      </c>
      <c r="S37" s="4">
        <f t="shared" si="2"/>
        <v>2146.9286696831086</v>
      </c>
    </row>
    <row r="38" spans="9:19" x14ac:dyDescent="0.3">
      <c r="I38">
        <v>17.5</v>
      </c>
      <c r="J38" s="14">
        <f>'Performance evolution'!P38</f>
        <v>0.45</v>
      </c>
      <c r="K38" s="25">
        <f>'Performance evolution'!O38</f>
        <v>0.7</v>
      </c>
      <c r="L38" s="15">
        <f t="shared" si="5"/>
        <v>1512.1502972728863</v>
      </c>
      <c r="M38" s="15">
        <f t="shared" si="5"/>
        <v>11987.849702727108</v>
      </c>
      <c r="N38" s="31">
        <f t="shared" si="0"/>
        <v>9.3137535193530123</v>
      </c>
      <c r="O38" s="31">
        <f t="shared" si="0"/>
        <v>94.928967501106101</v>
      </c>
      <c r="P38" s="30">
        <f t="shared" si="1"/>
        <v>8.9346799739859595E-2</v>
      </c>
      <c r="Q38" s="30">
        <f t="shared" si="1"/>
        <v>0.91065320026014041</v>
      </c>
      <c r="R38" s="4">
        <f t="shared" si="2"/>
        <v>211.08181438541828</v>
      </c>
      <c r="S38" s="4">
        <f t="shared" si="2"/>
        <v>2151.4181856145815</v>
      </c>
    </row>
    <row r="39" spans="9:19" x14ac:dyDescent="0.3">
      <c r="I39">
        <v>18</v>
      </c>
      <c r="J39" s="14">
        <f>'Performance evolution'!P39</f>
        <v>0.45</v>
      </c>
      <c r="K39" s="25">
        <f>'Performance evolution'!O39</f>
        <v>0.7</v>
      </c>
      <c r="L39" s="15">
        <f t="shared" si="5"/>
        <v>1458.6058096355493</v>
      </c>
      <c r="M39" s="15">
        <f t="shared" si="5"/>
        <v>12041.394190364445</v>
      </c>
      <c r="N39" s="31">
        <f t="shared" si="0"/>
        <v>9.1316522842945531</v>
      </c>
      <c r="O39" s="31">
        <f t="shared" si="0"/>
        <v>95.109282308833286</v>
      </c>
      <c r="P39" s="30">
        <f t="shared" si="1"/>
        <v>8.760140457237002E-2</v>
      </c>
      <c r="Q39" s="30">
        <f t="shared" si="1"/>
        <v>0.91239859542763002</v>
      </c>
      <c r="R39" s="4">
        <f t="shared" si="2"/>
        <v>206.95831830222417</v>
      </c>
      <c r="S39" s="4">
        <f t="shared" si="2"/>
        <v>2155.5416816977759</v>
      </c>
    </row>
    <row r="40" spans="9:19" x14ac:dyDescent="0.3">
      <c r="I40">
        <v>18.5</v>
      </c>
      <c r="J40" s="14">
        <f>'Performance evolution'!P40</f>
        <v>0.45</v>
      </c>
      <c r="K40" s="25">
        <f>'Performance evolution'!O40</f>
        <v>0.7</v>
      </c>
      <c r="L40" s="15">
        <f t="shared" si="5"/>
        <v>1410.3081112515522</v>
      </c>
      <c r="M40" s="15">
        <f t="shared" si="5"/>
        <v>12089.691888748441</v>
      </c>
      <c r="N40" s="31">
        <f t="shared" si="0"/>
        <v>8.9639907267589116</v>
      </c>
      <c r="O40" s="31">
        <f t="shared" si="0"/>
        <v>95.271460581904662</v>
      </c>
      <c r="P40" s="30">
        <f t="shared" si="1"/>
        <v>8.5997524011428794E-2</v>
      </c>
      <c r="Q40" s="30">
        <f t="shared" si="1"/>
        <v>0.91400247598857121</v>
      </c>
      <c r="R40" s="4">
        <f t="shared" si="2"/>
        <v>203.16915047700053</v>
      </c>
      <c r="S40" s="4">
        <f t="shared" si="2"/>
        <v>2159.3308495229994</v>
      </c>
    </row>
    <row r="41" spans="9:19" x14ac:dyDescent="0.3">
      <c r="I41">
        <v>19</v>
      </c>
      <c r="J41" s="14">
        <f>'Performance evolution'!P41</f>
        <v>0.45</v>
      </c>
      <c r="K41" s="25">
        <f>'Performance evolution'!O41</f>
        <v>0.7</v>
      </c>
      <c r="L41" s="15">
        <f t="shared" si="5"/>
        <v>1366.673342259531</v>
      </c>
      <c r="M41" s="15">
        <f t="shared" si="5"/>
        <v>12133.326657740463</v>
      </c>
      <c r="N41" s="31">
        <f t="shared" si="0"/>
        <v>8.8095965966010148</v>
      </c>
      <c r="O41" s="31">
        <f t="shared" si="0"/>
        <v>95.417602399157161</v>
      </c>
      <c r="P41" s="30">
        <f t="shared" si="1"/>
        <v>8.4523010130585455E-2</v>
      </c>
      <c r="Q41" s="30">
        <f t="shared" si="1"/>
        <v>0.91547698986941461</v>
      </c>
      <c r="R41" s="4">
        <f t="shared" si="2"/>
        <v>199.68561143350814</v>
      </c>
      <c r="S41" s="4">
        <f t="shared" si="2"/>
        <v>2162.8143885664922</v>
      </c>
    </row>
    <row r="42" spans="9:19" x14ac:dyDescent="0.3">
      <c r="I42">
        <v>19.5</v>
      </c>
      <c r="J42" s="14">
        <f>'Performance evolution'!P42</f>
        <v>0.45</v>
      </c>
      <c r="K42" s="25">
        <f>'Performance evolution'!O42</f>
        <v>0.7</v>
      </c>
      <c r="L42" s="15">
        <f t="shared" si="5"/>
        <v>1327.1911187976211</v>
      </c>
      <c r="M42" s="15">
        <f t="shared" si="5"/>
        <v>12172.808881202373</v>
      </c>
      <c r="N42" s="31">
        <f t="shared" si="0"/>
        <v>8.667392593775487</v>
      </c>
      <c r="O42" s="31">
        <f t="shared" si="0"/>
        <v>95.549528377130514</v>
      </c>
      <c r="P42" s="30">
        <f t="shared" si="1"/>
        <v>8.3166845777329607E-2</v>
      </c>
      <c r="Q42" s="30">
        <f t="shared" si="1"/>
        <v>0.91683315422267042</v>
      </c>
      <c r="R42" s="4">
        <f t="shared" si="2"/>
        <v>196.48167314894118</v>
      </c>
      <c r="S42" s="4">
        <f t="shared" si="2"/>
        <v>2166.0183268510586</v>
      </c>
    </row>
    <row r="43" spans="9:19" x14ac:dyDescent="0.3">
      <c r="I43" s="8">
        <v>20</v>
      </c>
      <c r="J43" s="22">
        <f>'Performance evolution'!P43</f>
        <v>0.45</v>
      </c>
      <c r="K43" s="26">
        <f>'Performance evolution'!O43</f>
        <v>0.7</v>
      </c>
      <c r="L43" s="23">
        <f>L42-($F$2*$F$3*$F$4*($F$5/2))*L42/SUM($L42:$M42)+R42</f>
        <v>1291.4143461569784</v>
      </c>
      <c r="M43" s="23">
        <f>M42-($F$2*$F$3*$F$4*($F$5/2))*M42/SUM($L42:$M42)+S42</f>
        <v>12208.585653843016</v>
      </c>
      <c r="N43" s="32">
        <f t="shared" si="0"/>
        <v>8.5363894425361604</v>
      </c>
      <c r="O43" s="32">
        <f t="shared" si="0"/>
        <v>95.668821497800593</v>
      </c>
      <c r="P43" s="33">
        <f t="shared" si="1"/>
        <v>8.1919026558314012E-2</v>
      </c>
      <c r="Q43" s="33">
        <f t="shared" si="1"/>
        <v>0.91808097344168593</v>
      </c>
      <c r="R43" s="24">
        <f t="shared" si="2"/>
        <v>193.53370024401684</v>
      </c>
      <c r="S43" s="24">
        <f t="shared" si="2"/>
        <v>2168.9662997559831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7B1D3-5237-442B-8159-AEEE8444EDA4}">
  <dimension ref="B2:S44"/>
  <sheetViews>
    <sheetView zoomScale="72" zoomScaleNormal="80" workbookViewId="0">
      <selection activeCell="F14" sqref="F14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0.34</v>
      </c>
      <c r="I3">
        <v>0</v>
      </c>
      <c r="J3" s="14">
        <f>'Performance evolution'!L3</f>
        <v>1.5</v>
      </c>
      <c r="K3" s="25">
        <f>'Performance evolution'!K3</f>
        <v>1.2</v>
      </c>
      <c r="L3" s="15">
        <f>F2*F3*F4-M3</f>
        <v>169660</v>
      </c>
      <c r="M3" s="29">
        <f>F2*F3*F4*0.002</f>
        <v>340</v>
      </c>
      <c r="N3" s="31">
        <f>IF($F$6=1,J3^$F$7*LOG(L3)^$F$8,EXP(J3*$F$7+LOG(L3)*$F$8))</f>
        <v>2524.2992767262876</v>
      </c>
      <c r="O3" s="31">
        <f>IF($F$6=1,K3^$F$7*LOG(M3)^$F$8,EXP(K3*$F$7+LOG(M3)*$F$8))</f>
        <v>70.964475514844864</v>
      </c>
      <c r="P3" s="30">
        <f>N3/SUM($N3:$O3)</f>
        <v>0.9726561604948385</v>
      </c>
      <c r="Q3" s="30">
        <f>O3/SUM($N3:$O3)</f>
        <v>2.7343839505161546E-2</v>
      </c>
      <c r="R3" s="4">
        <f>$F$2*$F$3*$F$4*($F$5/2)*P3</f>
        <v>28936.520774721441</v>
      </c>
      <c r="S3" s="4">
        <f>$F$2*$F$3*$F$4*($F$5/2)*Q3</f>
        <v>813.47922527855587</v>
      </c>
    </row>
    <row r="4" spans="2:19" x14ac:dyDescent="0.3">
      <c r="B4" t="s">
        <v>29</v>
      </c>
      <c r="F4" s="17">
        <f>'Total market'!E5</f>
        <v>0.5</v>
      </c>
      <c r="I4">
        <v>0.5</v>
      </c>
      <c r="J4" s="14">
        <f>'Performance evolution'!L4</f>
        <v>1.5</v>
      </c>
      <c r="K4" s="25">
        <f>'Performance evolution'!K4</f>
        <v>1.2001464722680626</v>
      </c>
      <c r="L4" s="15">
        <f>L3-($F$2*$F$3*$F$4*($F$5/2))*L3/SUM($L3:$M3)+R3</f>
        <v>168906.02077472143</v>
      </c>
      <c r="M4" s="15">
        <f>M3-($F$2*$F$3*$F$4*($F$5/2))*M3/SUM($L3:$M3)+S3</f>
        <v>1093.979225278556</v>
      </c>
      <c r="N4" s="31">
        <f t="shared" ref="N4:O43" si="0">IF($F$6=1,J4^$F$7*LOG(L4)^$F$8,EXP(J4*$F$7+LOG(L4)*$F$8))</f>
        <v>2520.5665676856925</v>
      </c>
      <c r="O4" s="31">
        <f t="shared" si="0"/>
        <v>147.44523650157086</v>
      </c>
      <c r="P4" s="30">
        <f t="shared" ref="P4:Q43" si="1">N4/SUM($N4:$O4)</f>
        <v>0.94473591298578008</v>
      </c>
      <c r="Q4" s="30">
        <f t="shared" si="1"/>
        <v>5.5264087014219941E-2</v>
      </c>
      <c r="R4" s="4">
        <f t="shared" ref="R4:S43" si="2">$F$2*$F$3*$F$4*($F$5/2)*P4</f>
        <v>28105.893411326953</v>
      </c>
      <c r="S4" s="4">
        <f t="shared" si="2"/>
        <v>1644.106588673043</v>
      </c>
    </row>
    <row r="5" spans="2:19" x14ac:dyDescent="0.3">
      <c r="B5" t="s">
        <v>40</v>
      </c>
      <c r="F5" s="17">
        <v>0.35</v>
      </c>
      <c r="I5">
        <v>1</v>
      </c>
      <c r="J5" s="14">
        <f>'Performance evolution'!L5</f>
        <v>1.5</v>
      </c>
      <c r="K5" s="25">
        <f>'Performance evolution'!K5</f>
        <v>1.2003267526724115</v>
      </c>
      <c r="L5" s="15">
        <f t="shared" ref="L5:M20" si="3">L4-($F$2*$F$3*$F$4*($F$5/2))*L4/SUM($L4:$M4)+R4</f>
        <v>167453.36055047213</v>
      </c>
      <c r="M5" s="15">
        <f t="shared" si="3"/>
        <v>2546.6394495278519</v>
      </c>
      <c r="N5" s="31">
        <f t="shared" si="0"/>
        <v>2513.3395006867136</v>
      </c>
      <c r="O5" s="31">
        <f t="shared" si="0"/>
        <v>232.73432280419988</v>
      </c>
      <c r="P5" s="30">
        <f t="shared" si="1"/>
        <v>0.91524833716657361</v>
      </c>
      <c r="Q5" s="30">
        <f t="shared" si="1"/>
        <v>8.4751662833426361E-2</v>
      </c>
      <c r="R5" s="4">
        <f t="shared" si="2"/>
        <v>27228.638030705562</v>
      </c>
      <c r="S5" s="4">
        <f t="shared" si="2"/>
        <v>2521.3619692944339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evolution'!L6</f>
        <v>1.5</v>
      </c>
      <c r="K6" s="25">
        <f>'Performance evolution'!K6</f>
        <v>1.2005539420231446</v>
      </c>
      <c r="L6" s="15">
        <f t="shared" si="3"/>
        <v>165377.66048484508</v>
      </c>
      <c r="M6" s="15">
        <f t="shared" si="3"/>
        <v>4622.3395151549121</v>
      </c>
      <c r="N6" s="31">
        <f t="shared" si="0"/>
        <v>2502.930669660524</v>
      </c>
      <c r="O6" s="31">
        <f t="shared" si="0"/>
        <v>312.15871415283328</v>
      </c>
      <c r="P6" s="30">
        <f t="shared" si="1"/>
        <v>0.88911232590065081</v>
      </c>
      <c r="Q6" s="30">
        <f t="shared" si="1"/>
        <v>0.11088767409934919</v>
      </c>
      <c r="R6" s="4">
        <f t="shared" si="2"/>
        <v>26451.091695544357</v>
      </c>
      <c r="S6" s="4">
        <f t="shared" si="2"/>
        <v>3298.9083044556378</v>
      </c>
    </row>
    <row r="7" spans="2:19" ht="14.4" customHeight="1" x14ac:dyDescent="0.3">
      <c r="B7" t="s">
        <v>42</v>
      </c>
      <c r="F7" s="1">
        <v>3</v>
      </c>
      <c r="I7">
        <v>2</v>
      </c>
      <c r="J7" s="14">
        <f>'Performance evolution'!L7</f>
        <v>1.5</v>
      </c>
      <c r="K7" s="25">
        <f>'Performance evolution'!K7</f>
        <v>1.2008476258325687</v>
      </c>
      <c r="L7" s="15">
        <f t="shared" si="3"/>
        <v>162887.66159554158</v>
      </c>
      <c r="M7" s="15">
        <f t="shared" si="3"/>
        <v>7112.33840445844</v>
      </c>
      <c r="N7" s="31">
        <f t="shared" si="0"/>
        <v>2490.3141589245251</v>
      </c>
      <c r="O7" s="31">
        <f t="shared" si="0"/>
        <v>381.25401220227133</v>
      </c>
      <c r="P7" s="30">
        <f t="shared" si="1"/>
        <v>0.8672314256594269</v>
      </c>
      <c r="Q7" s="30">
        <f t="shared" si="1"/>
        <v>0.13276857434057299</v>
      </c>
      <c r="R7" s="4">
        <f t="shared" si="2"/>
        <v>25800.134913367947</v>
      </c>
      <c r="S7" s="4">
        <f t="shared" si="2"/>
        <v>3949.8650866320459</v>
      </c>
    </row>
    <row r="8" spans="2:19" ht="14.4" customHeight="1" x14ac:dyDescent="0.3">
      <c r="B8" t="s">
        <v>43</v>
      </c>
      <c r="F8" s="1">
        <v>4</v>
      </c>
      <c r="I8">
        <v>2.5</v>
      </c>
      <c r="J8" s="14">
        <f>'Performance evolution'!L8</f>
        <v>1.5</v>
      </c>
      <c r="K8" s="25">
        <f>'Performance evolution'!K8</f>
        <v>1.2012376012551851</v>
      </c>
      <c r="L8" s="15">
        <f t="shared" si="3"/>
        <v>160182.45572968977</v>
      </c>
      <c r="M8" s="15">
        <f t="shared" si="3"/>
        <v>9817.5442703102599</v>
      </c>
      <c r="N8" s="31">
        <f t="shared" si="0"/>
        <v>2476.4421989030916</v>
      </c>
      <c r="O8" s="31">
        <f t="shared" si="0"/>
        <v>440.20009592187694</v>
      </c>
      <c r="P8" s="30">
        <f t="shared" si="1"/>
        <v>0.84907299167164629</v>
      </c>
      <c r="Q8" s="30">
        <f t="shared" si="1"/>
        <v>0.15092700832835379</v>
      </c>
      <c r="R8" s="4">
        <f t="shared" si="2"/>
        <v>25259.921502231475</v>
      </c>
      <c r="S8" s="4">
        <f t="shared" si="2"/>
        <v>4490.0784977685244</v>
      </c>
    </row>
    <row r="9" spans="2:19" x14ac:dyDescent="0.3">
      <c r="B9" s="27"/>
      <c r="I9">
        <v>3</v>
      </c>
      <c r="J9" s="14">
        <f>'Performance evolution'!L9</f>
        <v>1.5</v>
      </c>
      <c r="K9" s="25">
        <f>'Performance evolution'!K9</f>
        <v>1.2017698535986099</v>
      </c>
      <c r="L9" s="15">
        <f t="shared" si="3"/>
        <v>157410.44747922555</v>
      </c>
      <c r="M9" s="15">
        <f t="shared" si="3"/>
        <v>12589.55252077449</v>
      </c>
      <c r="N9" s="31">
        <f t="shared" si="0"/>
        <v>2462.0442841342456</v>
      </c>
      <c r="O9" s="31">
        <f t="shared" si="0"/>
        <v>490.46012563251003</v>
      </c>
      <c r="P9" s="30">
        <f t="shared" si="1"/>
        <v>0.83388335542866954</v>
      </c>
      <c r="Q9" s="30">
        <f t="shared" si="1"/>
        <v>0.16611664457133049</v>
      </c>
      <c r="R9" s="4">
        <f t="shared" si="2"/>
        <v>24808.029824002915</v>
      </c>
      <c r="S9" s="4">
        <f t="shared" si="2"/>
        <v>4941.9701759970812</v>
      </c>
    </row>
    <row r="10" spans="2:19" x14ac:dyDescent="0.3">
      <c r="I10">
        <v>3.5</v>
      </c>
      <c r="J10" s="14">
        <f>'Performance evolution'!L10</f>
        <v>1.5</v>
      </c>
      <c r="K10" s="25">
        <f>'Performance evolution'!K10</f>
        <v>1.2025159915903367</v>
      </c>
      <c r="L10" s="15">
        <f t="shared" si="3"/>
        <v>154671.64899436399</v>
      </c>
      <c r="M10" s="15">
        <f t="shared" si="3"/>
        <v>15328.351005636036</v>
      </c>
      <c r="N10" s="31">
        <f t="shared" si="0"/>
        <v>2447.6310519888411</v>
      </c>
      <c r="O10" s="31">
        <f t="shared" si="0"/>
        <v>533.65437314247299</v>
      </c>
      <c r="P10" s="30">
        <f t="shared" si="1"/>
        <v>0.82099856369204649</v>
      </c>
      <c r="Q10" s="30">
        <f t="shared" si="1"/>
        <v>0.17900143630795348</v>
      </c>
      <c r="R10" s="4">
        <f t="shared" si="2"/>
        <v>24424.707269838382</v>
      </c>
      <c r="S10" s="4">
        <f t="shared" si="2"/>
        <v>5325.2927301616155</v>
      </c>
    </row>
    <row r="11" spans="2:19" x14ac:dyDescent="0.3">
      <c r="I11">
        <v>4</v>
      </c>
      <c r="J11" s="14">
        <f>'Performance evolution'!L11</f>
        <v>1.5</v>
      </c>
      <c r="K11" s="25">
        <f>'Performance evolution'!K11</f>
        <v>1.2035876537990415</v>
      </c>
      <c r="L11" s="15">
        <f t="shared" si="3"/>
        <v>152028.81769018868</v>
      </c>
      <c r="M11" s="15">
        <f t="shared" si="3"/>
        <v>17971.182309811345</v>
      </c>
      <c r="N11" s="31">
        <f t="shared" si="0"/>
        <v>2433.5404917078463</v>
      </c>
      <c r="O11" s="31">
        <f t="shared" si="0"/>
        <v>571.29257751582099</v>
      </c>
      <c r="P11" s="30">
        <f t="shared" si="1"/>
        <v>0.80987543588788413</v>
      </c>
      <c r="Q11" s="30">
        <f t="shared" si="1"/>
        <v>0.19012456411211587</v>
      </c>
      <c r="R11" s="4">
        <f t="shared" si="2"/>
        <v>24093.794217664548</v>
      </c>
      <c r="S11" s="4">
        <f t="shared" si="2"/>
        <v>5656.2057823354462</v>
      </c>
    </row>
    <row r="12" spans="2:19" x14ac:dyDescent="0.3">
      <c r="I12">
        <v>4.5</v>
      </c>
      <c r="J12" s="14">
        <f>'Performance evolution'!L12</f>
        <v>1.5</v>
      </c>
      <c r="K12" s="25">
        <f>'Performance evolution'!K12</f>
        <v>1.2051572548090952</v>
      </c>
      <c r="L12" s="15">
        <f t="shared" si="3"/>
        <v>149517.56881207021</v>
      </c>
      <c r="M12" s="15">
        <f t="shared" si="3"/>
        <v>20482.431187929807</v>
      </c>
      <c r="N12" s="31">
        <f t="shared" si="0"/>
        <v>2419.9805488541215</v>
      </c>
      <c r="O12" s="31">
        <f t="shared" si="0"/>
        <v>604.77938025777178</v>
      </c>
      <c r="P12" s="30">
        <f t="shared" si="1"/>
        <v>0.8000570642195256</v>
      </c>
      <c r="Q12" s="30">
        <f t="shared" si="1"/>
        <v>0.19994293578047448</v>
      </c>
      <c r="R12" s="4">
        <f t="shared" si="2"/>
        <v>23801.697660530885</v>
      </c>
      <c r="S12" s="4">
        <f t="shared" si="2"/>
        <v>5948.3023394691154</v>
      </c>
    </row>
    <row r="13" spans="2:19" x14ac:dyDescent="0.3">
      <c r="I13">
        <v>5</v>
      </c>
      <c r="J13" s="14">
        <f>'Performance evolution'!L13</f>
        <v>1.5</v>
      </c>
      <c r="K13" s="25">
        <f>'Performance evolution'!K13</f>
        <v>1.2074851634876675</v>
      </c>
      <c r="L13" s="15">
        <f t="shared" si="3"/>
        <v>147153.69193048883</v>
      </c>
      <c r="M13" s="15">
        <f t="shared" si="3"/>
        <v>22846.308069511208</v>
      </c>
      <c r="N13" s="31">
        <f t="shared" si="0"/>
        <v>2407.0597660241183</v>
      </c>
      <c r="O13" s="31">
        <f t="shared" si="0"/>
        <v>635.50587053625088</v>
      </c>
      <c r="P13" s="30">
        <f t="shared" si="1"/>
        <v>0.791128295508296</v>
      </c>
      <c r="Q13" s="30">
        <f t="shared" si="1"/>
        <v>0.20887170449170406</v>
      </c>
      <c r="R13" s="4">
        <f t="shared" si="2"/>
        <v>23536.066791371803</v>
      </c>
      <c r="S13" s="4">
        <f t="shared" si="2"/>
        <v>6213.9332086281947</v>
      </c>
    </row>
    <row r="14" spans="2:19" x14ac:dyDescent="0.3">
      <c r="I14">
        <v>5.5</v>
      </c>
      <c r="J14" s="14">
        <f>'Performance evolution'!L14</f>
        <v>1.5</v>
      </c>
      <c r="K14" s="25">
        <f>'Performance evolution'!K14</f>
        <v>1.2109503110570272</v>
      </c>
      <c r="L14" s="15">
        <f t="shared" si="3"/>
        <v>144937.86263402508</v>
      </c>
      <c r="M14" s="15">
        <f t="shared" si="3"/>
        <v>25062.137365974941</v>
      </c>
      <c r="N14" s="31">
        <f t="shared" si="0"/>
        <v>2394.8064734868549</v>
      </c>
      <c r="O14" s="31">
        <f t="shared" si="0"/>
        <v>664.9698693580707</v>
      </c>
      <c r="P14" s="30">
        <f t="shared" si="1"/>
        <v>0.78267370067323494</v>
      </c>
      <c r="Q14" s="30">
        <f t="shared" si="1"/>
        <v>0.217326299326765</v>
      </c>
      <c r="R14" s="4">
        <f t="shared" si="2"/>
        <v>23284.542595028735</v>
      </c>
      <c r="S14" s="4">
        <f t="shared" si="2"/>
        <v>6465.4574049712583</v>
      </c>
    </row>
    <row r="15" spans="2:19" x14ac:dyDescent="0.3">
      <c r="I15">
        <v>6</v>
      </c>
      <c r="J15" s="14">
        <f>'Performance evolution'!L15</f>
        <v>1.5</v>
      </c>
      <c r="K15" s="25">
        <f>'Performance evolution'!K15</f>
        <v>1.2160766206419642</v>
      </c>
      <c r="L15" s="15">
        <f t="shared" si="3"/>
        <v>142858.27926809943</v>
      </c>
      <c r="M15" s="15">
        <f t="shared" si="3"/>
        <v>27141.720731900587</v>
      </c>
      <c r="N15" s="31">
        <f t="shared" si="0"/>
        <v>2383.1785491435535</v>
      </c>
      <c r="O15" s="31">
        <f t="shared" si="0"/>
        <v>694.90189572150143</v>
      </c>
      <c r="P15" s="30">
        <f t="shared" si="1"/>
        <v>0.77424180161348366</v>
      </c>
      <c r="Q15" s="30">
        <f t="shared" si="1"/>
        <v>0.22575819838651628</v>
      </c>
      <c r="R15" s="4">
        <f t="shared" si="2"/>
        <v>23033.693598001137</v>
      </c>
      <c r="S15" s="4">
        <f t="shared" si="2"/>
        <v>6716.3064019988587</v>
      </c>
    </row>
    <row r="16" spans="2:19" x14ac:dyDescent="0.3">
      <c r="I16">
        <v>6.5</v>
      </c>
      <c r="J16" s="14">
        <f>'Performance evolution'!L16</f>
        <v>1.5</v>
      </c>
      <c r="K16" s="25">
        <f>'Performance evolution'!K16</f>
        <v>1.2235439753666559</v>
      </c>
      <c r="L16" s="15">
        <f t="shared" si="3"/>
        <v>140891.77399418317</v>
      </c>
      <c r="M16" s="15">
        <f t="shared" si="3"/>
        <v>29108.226005816847</v>
      </c>
      <c r="N16" s="31">
        <f t="shared" si="0"/>
        <v>2372.065954232713</v>
      </c>
      <c r="O16" s="31">
        <f t="shared" si="0"/>
        <v>727.38043807716485</v>
      </c>
      <c r="P16" s="30">
        <f t="shared" si="1"/>
        <v>0.76531923898348797</v>
      </c>
      <c r="Q16" s="30">
        <f t="shared" si="1"/>
        <v>0.23468076101651203</v>
      </c>
      <c r="R16" s="4">
        <f t="shared" si="2"/>
        <v>22768.247359758763</v>
      </c>
      <c r="S16" s="4">
        <f t="shared" si="2"/>
        <v>6981.7526402412323</v>
      </c>
    </row>
    <row r="17" spans="9:19" x14ac:dyDescent="0.3">
      <c r="I17">
        <v>7</v>
      </c>
      <c r="J17" s="14">
        <f>'Performance evolution'!L17</f>
        <v>1.5</v>
      </c>
      <c r="K17" s="25">
        <f>'Performance evolution'!K17</f>
        <v>1.2341735488211589</v>
      </c>
      <c r="L17" s="15">
        <f t="shared" si="3"/>
        <v>139003.96090495988</v>
      </c>
      <c r="M17" s="15">
        <f t="shared" si="3"/>
        <v>30996.039095040134</v>
      </c>
      <c r="N17" s="31">
        <f t="shared" si="0"/>
        <v>2361.288509051361</v>
      </c>
      <c r="O17" s="31">
        <f t="shared" si="0"/>
        <v>764.92589116867987</v>
      </c>
      <c r="P17" s="30">
        <f t="shared" si="1"/>
        <v>0.7553187999150538</v>
      </c>
      <c r="Q17" s="30">
        <f t="shared" si="1"/>
        <v>0.2446812000849462</v>
      </c>
      <c r="R17" s="4">
        <f t="shared" si="2"/>
        <v>22470.734297472849</v>
      </c>
      <c r="S17" s="4">
        <f t="shared" si="2"/>
        <v>7279.2657025271483</v>
      </c>
    </row>
    <row r="18" spans="9:19" x14ac:dyDescent="0.3">
      <c r="I18">
        <v>7.5</v>
      </c>
      <c r="J18" s="14">
        <f>'Performance evolution'!L18</f>
        <v>1.5</v>
      </c>
      <c r="K18" s="25">
        <f>'Performance evolution'!K18</f>
        <v>1.2488846690571396</v>
      </c>
      <c r="L18" s="15">
        <f t="shared" si="3"/>
        <v>137149.00204406475</v>
      </c>
      <c r="M18" s="15">
        <f t="shared" si="3"/>
        <v>32850.997955935258</v>
      </c>
      <c r="N18" s="31">
        <f t="shared" si="0"/>
        <v>2350.5916434353076</v>
      </c>
      <c r="O18" s="31">
        <f t="shared" si="0"/>
        <v>810.57600165305644</v>
      </c>
      <c r="P18" s="30">
        <f t="shared" si="1"/>
        <v>0.74358335505790663</v>
      </c>
      <c r="Q18" s="30">
        <f t="shared" si="1"/>
        <v>0.25641664494209332</v>
      </c>
      <c r="R18" s="4">
        <f t="shared" si="2"/>
        <v>22121.604812972721</v>
      </c>
      <c r="S18" s="4">
        <f t="shared" si="2"/>
        <v>7628.3951870272749</v>
      </c>
    </row>
    <row r="19" spans="9:19" x14ac:dyDescent="0.3">
      <c r="I19">
        <v>8</v>
      </c>
      <c r="J19" s="14">
        <f>'Performance evolution'!L19</f>
        <v>1.5</v>
      </c>
      <c r="K19" s="25">
        <f>'Performance evolution'!K19</f>
        <v>1.2686297901478318</v>
      </c>
      <c r="L19" s="15">
        <f t="shared" si="3"/>
        <v>135269.53149932614</v>
      </c>
      <c r="M19" s="15">
        <f t="shared" si="3"/>
        <v>34730.468500673865</v>
      </c>
      <c r="N19" s="31">
        <f t="shared" si="0"/>
        <v>2339.6427204692036</v>
      </c>
      <c r="O19" s="31">
        <f t="shared" si="0"/>
        <v>867.96062720267412</v>
      </c>
      <c r="P19" s="30">
        <f t="shared" si="1"/>
        <v>0.72940524961334396</v>
      </c>
      <c r="Q19" s="30">
        <f t="shared" si="1"/>
        <v>0.27059475038665609</v>
      </c>
      <c r="R19" s="4">
        <f t="shared" si="2"/>
        <v>21699.806175996979</v>
      </c>
      <c r="S19" s="4">
        <f t="shared" si="2"/>
        <v>8050.1938240030177</v>
      </c>
    </row>
    <row r="20" spans="9:19" x14ac:dyDescent="0.3">
      <c r="I20">
        <v>8.5</v>
      </c>
      <c r="J20" s="14">
        <f>'Performance evolution'!L20</f>
        <v>1.5</v>
      </c>
      <c r="K20" s="25">
        <f>'Performance evolution'!K20</f>
        <v>1.2943185559528754</v>
      </c>
      <c r="L20" s="15">
        <f t="shared" si="3"/>
        <v>133297.16966294104</v>
      </c>
      <c r="M20" s="15">
        <f t="shared" si="3"/>
        <v>36702.830337058957</v>
      </c>
      <c r="N20" s="31">
        <f t="shared" si="0"/>
        <v>2328.0299141232354</v>
      </c>
      <c r="O20" s="31">
        <f t="shared" si="0"/>
        <v>941.39594735404978</v>
      </c>
      <c r="P20" s="30">
        <f t="shared" si="1"/>
        <v>0.71206077542658164</v>
      </c>
      <c r="Q20" s="30">
        <f t="shared" si="1"/>
        <v>0.28793922457341836</v>
      </c>
      <c r="R20" s="4">
        <f t="shared" si="2"/>
        <v>21183.808068940802</v>
      </c>
      <c r="S20" s="4">
        <f t="shared" si="2"/>
        <v>8566.1919310591948</v>
      </c>
    </row>
    <row r="21" spans="9:19" x14ac:dyDescent="0.3">
      <c r="I21">
        <v>9</v>
      </c>
      <c r="J21" s="14">
        <f>'Performance evolution'!L21</f>
        <v>1.5</v>
      </c>
      <c r="K21" s="25">
        <f>'Performance evolution'!K21</f>
        <v>1.3267382729077177</v>
      </c>
      <c r="L21" s="15">
        <f t="shared" ref="L21:M30" si="4">L20-($F$2*$F$3*$F$4*($F$5/2))*L20/SUM($L20:$M20)+R20</f>
        <v>131153.97304086716</v>
      </c>
      <c r="M21" s="15">
        <f t="shared" si="4"/>
        <v>38846.02695913284</v>
      </c>
      <c r="N21" s="31">
        <f t="shared" si="0"/>
        <v>2315.2650760205779</v>
      </c>
      <c r="O21" s="31">
        <f t="shared" si="0"/>
        <v>1035.9986932431329</v>
      </c>
      <c r="P21" s="30">
        <f t="shared" si="1"/>
        <v>0.69086327887859844</v>
      </c>
      <c r="Q21" s="30">
        <f t="shared" si="1"/>
        <v>0.30913672112140161</v>
      </c>
      <c r="R21" s="4">
        <f t="shared" si="2"/>
        <v>20553.182546638302</v>
      </c>
      <c r="S21" s="4">
        <f t="shared" si="2"/>
        <v>9196.8174533616966</v>
      </c>
    </row>
    <row r="22" spans="9:19" x14ac:dyDescent="0.3">
      <c r="I22">
        <v>9.5</v>
      </c>
      <c r="J22" s="14">
        <f>'Performance evolution'!L22</f>
        <v>1.5</v>
      </c>
      <c r="K22" s="25">
        <f>'Performance evolution'!K22</f>
        <v>1.3664698220215097</v>
      </c>
      <c r="L22" s="15">
        <f t="shared" si="4"/>
        <v>128755.21030535371</v>
      </c>
      <c r="M22" s="15">
        <f t="shared" si="4"/>
        <v>41244.789694646293</v>
      </c>
      <c r="N22" s="31">
        <f t="shared" si="0"/>
        <v>2300.7923375744676</v>
      </c>
      <c r="O22" s="31">
        <f t="shared" si="0"/>
        <v>1157.7795778340515</v>
      </c>
      <c r="P22" s="30">
        <f t="shared" si="1"/>
        <v>0.66524345708240185</v>
      </c>
      <c r="Q22" s="30">
        <f t="shared" si="1"/>
        <v>0.3347565429175981</v>
      </c>
      <c r="R22" s="4">
        <f t="shared" si="2"/>
        <v>19790.992848201451</v>
      </c>
      <c r="S22" s="4">
        <f t="shared" si="2"/>
        <v>9959.0071517985416</v>
      </c>
    </row>
    <row r="23" spans="9:19" x14ac:dyDescent="0.3">
      <c r="I23">
        <v>10</v>
      </c>
      <c r="J23" s="14">
        <f>'Performance evolution'!L23</f>
        <v>1.5</v>
      </c>
      <c r="K23" s="25">
        <f>'Performance evolution'!K23</f>
        <v>1.413791315571453</v>
      </c>
      <c r="L23" s="15">
        <f t="shared" si="4"/>
        <v>126014.04135011826</v>
      </c>
      <c r="M23" s="15">
        <f t="shared" si="4"/>
        <v>43985.958649881737</v>
      </c>
      <c r="N23" s="31">
        <f t="shared" si="0"/>
        <v>2284.0056626811711</v>
      </c>
      <c r="O23" s="31">
        <f t="shared" si="0"/>
        <v>1313.6152017322133</v>
      </c>
      <c r="P23" s="30">
        <f t="shared" si="1"/>
        <v>0.63486558166089391</v>
      </c>
      <c r="Q23" s="30">
        <f t="shared" si="1"/>
        <v>0.36513441833910615</v>
      </c>
      <c r="R23" s="4">
        <f t="shared" si="2"/>
        <v>18887.25105441159</v>
      </c>
      <c r="S23" s="4">
        <f t="shared" si="2"/>
        <v>10862.748945588406</v>
      </c>
    </row>
    <row r="24" spans="9:19" x14ac:dyDescent="0.3">
      <c r="I24">
        <v>10.5</v>
      </c>
      <c r="J24" s="14">
        <f>'Performance evolution'!L24</f>
        <v>1.5</v>
      </c>
      <c r="K24" s="25">
        <f>'Performance evolution'!K24</f>
        <v>1.4685612323620336</v>
      </c>
      <c r="L24" s="15">
        <f t="shared" si="4"/>
        <v>122848.83516825916</v>
      </c>
      <c r="M24" s="15">
        <f t="shared" si="4"/>
        <v>47151.16483174084</v>
      </c>
      <c r="N24" s="31">
        <f t="shared" si="0"/>
        <v>2264.2805448504055</v>
      </c>
      <c r="O24" s="31">
        <f t="shared" si="0"/>
        <v>1510.9230646715559</v>
      </c>
      <c r="P24" s="30">
        <f t="shared" si="1"/>
        <v>0.59977706610031611</v>
      </c>
      <c r="Q24" s="30">
        <f t="shared" si="1"/>
        <v>0.40022293389968389</v>
      </c>
      <c r="R24" s="4">
        <f t="shared" si="2"/>
        <v>17843.367716484401</v>
      </c>
      <c r="S24" s="4">
        <f t="shared" si="2"/>
        <v>11906.632283515593</v>
      </c>
    </row>
    <row r="25" spans="9:19" x14ac:dyDescent="0.3">
      <c r="I25">
        <v>11</v>
      </c>
      <c r="J25" s="14">
        <f>'Performance evolution'!L25</f>
        <v>1.5</v>
      </c>
      <c r="K25" s="25">
        <f>'Performance evolution'!K25</f>
        <v>1.5300806486939795</v>
      </c>
      <c r="L25" s="15">
        <f t="shared" si="4"/>
        <v>119193.6567302982</v>
      </c>
      <c r="M25" s="15">
        <f t="shared" si="4"/>
        <v>50806.343269701792</v>
      </c>
      <c r="N25" s="31">
        <f t="shared" si="0"/>
        <v>2241.0258338253152</v>
      </c>
      <c r="O25" s="31">
        <f t="shared" si="0"/>
        <v>1756.7920860302661</v>
      </c>
      <c r="P25" s="30">
        <f t="shared" si="1"/>
        <v>0.56056225639867829</v>
      </c>
      <c r="Q25" s="30">
        <f t="shared" si="1"/>
        <v>0.43943774360132165</v>
      </c>
      <c r="R25" s="4">
        <f t="shared" si="2"/>
        <v>16676.727127860679</v>
      </c>
      <c r="S25" s="4">
        <f t="shared" si="2"/>
        <v>13073.272872139318</v>
      </c>
    </row>
    <row r="26" spans="9:19" x14ac:dyDescent="0.3">
      <c r="I26">
        <v>11.5</v>
      </c>
      <c r="J26" s="14">
        <f>'Performance evolution'!L26</f>
        <v>1.5</v>
      </c>
      <c r="K26" s="25">
        <f>'Performance evolution'!K26</f>
        <v>1.596951627870417</v>
      </c>
      <c r="L26" s="15">
        <f t="shared" si="4"/>
        <v>115011.49393035669</v>
      </c>
      <c r="M26" s="15">
        <f t="shared" si="4"/>
        <v>54988.506069643292</v>
      </c>
      <c r="N26" s="31">
        <f t="shared" si="0"/>
        <v>2213.7588322342272</v>
      </c>
      <c r="O26" s="31">
        <f t="shared" si="0"/>
        <v>2056.3086637076076</v>
      </c>
      <c r="P26" s="30">
        <f t="shared" si="1"/>
        <v>0.5184364964577558</v>
      </c>
      <c r="Q26" s="30">
        <f t="shared" si="1"/>
        <v>0.4815635035422442</v>
      </c>
      <c r="R26" s="4">
        <f t="shared" si="2"/>
        <v>15423.485769618233</v>
      </c>
      <c r="S26" s="4">
        <f t="shared" si="2"/>
        <v>14326.514230381763</v>
      </c>
    </row>
    <row r="27" spans="9:19" x14ac:dyDescent="0.3">
      <c r="I27">
        <v>12</v>
      </c>
      <c r="J27" s="14">
        <f>'Performance evolution'!L27</f>
        <v>1.5</v>
      </c>
      <c r="K27" s="25">
        <f>'Performance evolution'!K27</f>
        <v>1.6669751070433967</v>
      </c>
      <c r="L27" s="15">
        <f t="shared" si="4"/>
        <v>110307.96826216251</v>
      </c>
      <c r="M27" s="15">
        <f t="shared" si="4"/>
        <v>59692.031737837482</v>
      </c>
      <c r="N27" s="31">
        <f t="shared" si="0"/>
        <v>2182.198370520603</v>
      </c>
      <c r="O27" s="31">
        <f t="shared" si="0"/>
        <v>2409.9841920126887</v>
      </c>
      <c r="P27" s="30">
        <f t="shared" si="1"/>
        <v>0.47519852288206649</v>
      </c>
      <c r="Q27" s="30">
        <f t="shared" si="1"/>
        <v>0.52480147711793357</v>
      </c>
      <c r="R27" s="4">
        <f t="shared" si="2"/>
        <v>14137.156055741476</v>
      </c>
      <c r="S27" s="4">
        <f t="shared" si="2"/>
        <v>15612.843944258522</v>
      </c>
    </row>
    <row r="28" spans="9:19" x14ac:dyDescent="0.3">
      <c r="I28">
        <v>12.5</v>
      </c>
      <c r="J28" s="14">
        <f>'Performance evolution'!L28</f>
        <v>1.5</v>
      </c>
      <c r="K28" s="25">
        <f>'Performance evolution'!K28</f>
        <v>1.7371602531289634</v>
      </c>
      <c r="L28" s="15">
        <f t="shared" si="4"/>
        <v>105141.22987202555</v>
      </c>
      <c r="M28" s="15">
        <f t="shared" si="4"/>
        <v>64858.770127974451</v>
      </c>
      <c r="N28" s="31">
        <f t="shared" si="0"/>
        <v>2146.3577199087345</v>
      </c>
      <c r="O28" s="31">
        <f t="shared" si="0"/>
        <v>2810.676291279387</v>
      </c>
      <c r="P28" s="30">
        <f t="shared" si="1"/>
        <v>0.43299233272645771</v>
      </c>
      <c r="Q28" s="30">
        <f t="shared" si="1"/>
        <v>0.56700766727354224</v>
      </c>
      <c r="R28" s="4">
        <f t="shared" si="2"/>
        <v>12881.521898612114</v>
      </c>
      <c r="S28" s="4">
        <f t="shared" si="2"/>
        <v>16868.478101387878</v>
      </c>
    </row>
    <row r="29" spans="9:19" x14ac:dyDescent="0.3">
      <c r="I29">
        <v>13</v>
      </c>
      <c r="J29" s="14">
        <f>'Performance evolution'!L29</f>
        <v>1.5</v>
      </c>
      <c r="K29" s="25">
        <f>'Performance evolution'!K29</f>
        <v>1.8039309103440118</v>
      </c>
      <c r="L29" s="15">
        <f t="shared" si="4"/>
        <v>99623.036543033202</v>
      </c>
      <c r="M29" s="15">
        <f t="shared" si="4"/>
        <v>70376.963456966798</v>
      </c>
      <c r="N29" s="31">
        <f t="shared" si="0"/>
        <v>2106.6084820611004</v>
      </c>
      <c r="O29" s="31">
        <f t="shared" si="0"/>
        <v>3241.201818964164</v>
      </c>
      <c r="P29" s="30">
        <f t="shared" si="1"/>
        <v>0.39391982203580189</v>
      </c>
      <c r="Q29" s="30">
        <f t="shared" si="1"/>
        <v>0.60608017796419811</v>
      </c>
      <c r="R29" s="4">
        <f t="shared" si="2"/>
        <v>11719.114705565105</v>
      </c>
      <c r="S29" s="4">
        <f t="shared" si="2"/>
        <v>18030.885294434891</v>
      </c>
    </row>
    <row r="30" spans="9:19" x14ac:dyDescent="0.3">
      <c r="I30">
        <v>13.5</v>
      </c>
      <c r="J30" s="14">
        <f>'Performance evolution'!L30</f>
        <v>1.5</v>
      </c>
      <c r="K30" s="25">
        <f>'Performance evolution'!K30</f>
        <v>1.8635859948025992</v>
      </c>
      <c r="L30" s="15">
        <f t="shared" si="4"/>
        <v>93908.119853567507</v>
      </c>
      <c r="M30" s="15">
        <f t="shared" si="4"/>
        <v>76091.880146432493</v>
      </c>
      <c r="N30" s="31">
        <f t="shared" si="0"/>
        <v>2063.687403232992</v>
      </c>
      <c r="O30" s="31">
        <f t="shared" si="0"/>
        <v>3674.5482029634668</v>
      </c>
      <c r="P30" s="30">
        <f t="shared" si="1"/>
        <v>0.3596379697279265</v>
      </c>
      <c r="Q30" s="30">
        <f t="shared" si="1"/>
        <v>0.6403620302720735</v>
      </c>
      <c r="R30" s="4">
        <f t="shared" si="2"/>
        <v>10699.229599405811</v>
      </c>
      <c r="S30" s="4">
        <f t="shared" si="2"/>
        <v>19050.770400594185</v>
      </c>
    </row>
    <row r="31" spans="9:19" x14ac:dyDescent="0.3">
      <c r="I31">
        <v>14</v>
      </c>
      <c r="J31" s="14">
        <f>'Performance evolution'!L31</f>
        <v>1.5</v>
      </c>
      <c r="K31" s="25">
        <f>'Performance evolution'!K31</f>
        <v>1.9129787890501895</v>
      </c>
      <c r="L31" s="15">
        <f>L30-($F$2*$F$3*$F$4*($F$5/2))*L30/SUM($L30:$M30)+R30</f>
        <v>88173.428478599002</v>
      </c>
      <c r="M31" s="15">
        <f>M30-($F$2*$F$3*$F$4*($F$5/2))*M30/SUM($L30:$M30)+S30</f>
        <v>81826.571521400998</v>
      </c>
      <c r="N31" s="31">
        <f t="shared" si="0"/>
        <v>2018.6340781086535</v>
      </c>
      <c r="O31" s="31">
        <f t="shared" si="0"/>
        <v>4078.3093516908875</v>
      </c>
      <c r="P31" s="30">
        <f t="shared" si="1"/>
        <v>0.33108952073301806</v>
      </c>
      <c r="Q31" s="30">
        <f t="shared" si="1"/>
        <v>0.66891047926698188</v>
      </c>
      <c r="R31" s="4">
        <f t="shared" si="2"/>
        <v>9849.9132418072859</v>
      </c>
      <c r="S31" s="4">
        <f t="shared" si="2"/>
        <v>19900.086758192709</v>
      </c>
    </row>
    <row r="32" spans="9:19" x14ac:dyDescent="0.3">
      <c r="I32">
        <v>14.5</v>
      </c>
      <c r="J32" s="14">
        <f>'Performance evolution'!L32</f>
        <v>1.5</v>
      </c>
      <c r="K32" s="25">
        <f>'Performance evolution'!K32</f>
        <v>1.9502434322093714</v>
      </c>
      <c r="L32" s="15">
        <f t="shared" ref="L32:M42" si="5">L31-($F$2*$F$3*$F$4*($F$5/2))*L31/SUM($L31:$M31)+R31</f>
        <v>82592.991736651456</v>
      </c>
      <c r="M32" s="15">
        <f t="shared" si="5"/>
        <v>87407.008263348544</v>
      </c>
      <c r="N32" s="31">
        <f t="shared" si="0"/>
        <v>1972.6704632076226</v>
      </c>
      <c r="O32" s="31">
        <f t="shared" si="0"/>
        <v>4423.010107905744</v>
      </c>
      <c r="P32" s="30">
        <f t="shared" si="1"/>
        <v>0.30843792795364983</v>
      </c>
      <c r="Q32" s="30">
        <f t="shared" si="1"/>
        <v>0.69156207204635012</v>
      </c>
      <c r="R32" s="4">
        <f t="shared" si="2"/>
        <v>9176.0283566210819</v>
      </c>
      <c r="S32" s="4">
        <f t="shared" si="2"/>
        <v>20573.971643378914</v>
      </c>
    </row>
    <row r="33" spans="9:19" x14ac:dyDescent="0.3">
      <c r="I33">
        <v>15</v>
      </c>
      <c r="J33" s="14">
        <f>'Performance evolution'!L33</f>
        <v>1.5</v>
      </c>
      <c r="K33" s="25">
        <f>'Performance evolution'!K33</f>
        <v>1.9752913394242029</v>
      </c>
      <c r="L33" s="15">
        <f t="shared" si="5"/>
        <v>77315.246539358544</v>
      </c>
      <c r="M33" s="15">
        <f t="shared" si="5"/>
        <v>92684.75346064147</v>
      </c>
      <c r="N33" s="31">
        <f t="shared" si="0"/>
        <v>1927.0491657941909</v>
      </c>
      <c r="O33" s="31">
        <f t="shared" si="0"/>
        <v>4691.0819658232831</v>
      </c>
      <c r="P33" s="30">
        <f t="shared" si="1"/>
        <v>0.29117724134958611</v>
      </c>
      <c r="Q33" s="30">
        <f t="shared" si="1"/>
        <v>0.70882275865041378</v>
      </c>
      <c r="R33" s="4">
        <f t="shared" si="2"/>
        <v>8662.5229301501859</v>
      </c>
      <c r="S33" s="4">
        <f t="shared" si="2"/>
        <v>21087.477069849807</v>
      </c>
    </row>
    <row r="34" spans="9:19" x14ac:dyDescent="0.3">
      <c r="I34">
        <v>15.5</v>
      </c>
      <c r="J34" s="14">
        <f>'Performance evolution'!L34</f>
        <v>1.5</v>
      </c>
      <c r="K34" s="25">
        <f>'Performance evolution'!K34</f>
        <v>1.9898202601995665</v>
      </c>
      <c r="L34" s="15">
        <f t="shared" si="5"/>
        <v>72447.601325120981</v>
      </c>
      <c r="M34" s="15">
        <f t="shared" si="5"/>
        <v>97552.398674879019</v>
      </c>
      <c r="N34" s="31">
        <f t="shared" si="0"/>
        <v>1882.9007861451805</v>
      </c>
      <c r="O34" s="31">
        <f t="shared" si="0"/>
        <v>4881.782371237603</v>
      </c>
      <c r="P34" s="30">
        <f t="shared" si="1"/>
        <v>0.27834279039222048</v>
      </c>
      <c r="Q34" s="30">
        <f t="shared" si="1"/>
        <v>0.72165720960777946</v>
      </c>
      <c r="R34" s="4">
        <f t="shared" si="2"/>
        <v>8280.6980141685581</v>
      </c>
      <c r="S34" s="4">
        <f t="shared" si="2"/>
        <v>21469.301985831436</v>
      </c>
    </row>
    <row r="35" spans="9:19" x14ac:dyDescent="0.3">
      <c r="I35">
        <v>16</v>
      </c>
      <c r="J35" s="14">
        <f>'Performance evolution'!L35</f>
        <v>1.5</v>
      </c>
      <c r="K35" s="25">
        <f>'Performance evolution'!K35</f>
        <v>1.9967529708506588</v>
      </c>
      <c r="L35" s="15">
        <f t="shared" si="5"/>
        <v>68049.969107393365</v>
      </c>
      <c r="M35" s="15">
        <f t="shared" si="5"/>
        <v>101950.03089260662</v>
      </c>
      <c r="N35" s="31">
        <f t="shared" si="0"/>
        <v>1841.1073360065095</v>
      </c>
      <c r="O35" s="31">
        <f t="shared" si="0"/>
        <v>5009.1572058240245</v>
      </c>
      <c r="P35" s="30">
        <f t="shared" si="1"/>
        <v>0.26876441409874768</v>
      </c>
      <c r="Q35" s="30">
        <f t="shared" si="1"/>
        <v>0.73123558590125237</v>
      </c>
      <c r="R35" s="4">
        <f t="shared" si="2"/>
        <v>7995.7413194377423</v>
      </c>
      <c r="S35" s="4">
        <f t="shared" si="2"/>
        <v>21754.258680562256</v>
      </c>
    </row>
    <row r="36" spans="9:19" x14ac:dyDescent="0.3">
      <c r="I36">
        <v>16.5</v>
      </c>
      <c r="J36" s="14">
        <f>'Performance evolution'!L36</f>
        <v>1.5</v>
      </c>
      <c r="K36" s="25">
        <f>'Performance evolution'!K36</f>
        <v>1.9992793651017049</v>
      </c>
      <c r="L36" s="15">
        <f t="shared" si="5"/>
        <v>64136.965833037269</v>
      </c>
      <c r="M36" s="15">
        <f t="shared" si="5"/>
        <v>105863.03416696272</v>
      </c>
      <c r="N36" s="31">
        <f t="shared" si="0"/>
        <v>1802.2267985489625</v>
      </c>
      <c r="O36" s="31">
        <f t="shared" si="0"/>
        <v>5094.2039524329048</v>
      </c>
      <c r="P36" s="30">
        <f t="shared" si="1"/>
        <v>0.26132746976287313</v>
      </c>
      <c r="Q36" s="30">
        <f t="shared" si="1"/>
        <v>0.73867253023712687</v>
      </c>
      <c r="R36" s="4">
        <f t="shared" si="2"/>
        <v>7774.492225445475</v>
      </c>
      <c r="S36" s="4">
        <f t="shared" si="2"/>
        <v>21975.50777455452</v>
      </c>
    </row>
    <row r="37" spans="9:19" x14ac:dyDescent="0.3">
      <c r="I37">
        <v>17</v>
      </c>
      <c r="J37" s="14">
        <f>'Performance evolution'!L37</f>
        <v>1.5</v>
      </c>
      <c r="K37" s="25">
        <f>'Performance evolution'!K37</f>
        <v>1.9999055450835357</v>
      </c>
      <c r="L37" s="15">
        <f t="shared" si="5"/>
        <v>60687.48903770122</v>
      </c>
      <c r="M37" s="15">
        <f t="shared" si="5"/>
        <v>109312.51096229878</v>
      </c>
      <c r="N37" s="31">
        <f t="shared" si="0"/>
        <v>1766.4905489914872</v>
      </c>
      <c r="O37" s="31">
        <f t="shared" si="0"/>
        <v>5155.7526338149546</v>
      </c>
      <c r="P37" s="30">
        <f t="shared" si="1"/>
        <v>0.25519047833787745</v>
      </c>
      <c r="Q37" s="30">
        <f t="shared" si="1"/>
        <v>0.74480952166212255</v>
      </c>
      <c r="R37" s="4">
        <f t="shared" si="2"/>
        <v>7591.9167305518531</v>
      </c>
      <c r="S37" s="4">
        <f t="shared" si="2"/>
        <v>22158.083269448143</v>
      </c>
    </row>
    <row r="38" spans="9:19" x14ac:dyDescent="0.3">
      <c r="I38">
        <v>17.5</v>
      </c>
      <c r="J38" s="14">
        <f>'Performance evolution'!L38</f>
        <v>1.5</v>
      </c>
      <c r="K38" s="25">
        <f>'Performance evolution'!K38</f>
        <v>1.9999942240307429</v>
      </c>
      <c r="L38" s="15">
        <f t="shared" si="5"/>
        <v>57659.095186655366</v>
      </c>
      <c r="M38" s="15">
        <f t="shared" si="5"/>
        <v>112340.90481334465</v>
      </c>
      <c r="N38" s="31">
        <f t="shared" si="0"/>
        <v>1733.8769536125822</v>
      </c>
      <c r="O38" s="31">
        <f t="shared" si="0"/>
        <v>5205.1921739227855</v>
      </c>
      <c r="P38" s="30">
        <f t="shared" si="1"/>
        <v>0.24987169341378562</v>
      </c>
      <c r="Q38" s="30">
        <f t="shared" si="1"/>
        <v>0.75012830658621443</v>
      </c>
      <c r="R38" s="4">
        <f t="shared" si="2"/>
        <v>7433.6828790601212</v>
      </c>
      <c r="S38" s="4">
        <f t="shared" si="2"/>
        <v>22316.317120939875</v>
      </c>
    </row>
    <row r="39" spans="9:19" x14ac:dyDescent="0.3">
      <c r="I39">
        <v>18</v>
      </c>
      <c r="J39" s="14">
        <f>'Performance evolution'!L39</f>
        <v>1.5</v>
      </c>
      <c r="K39" s="25">
        <f>'Performance evolution'!K39</f>
        <v>1.9999998751796342</v>
      </c>
      <c r="L39" s="15">
        <f t="shared" si="5"/>
        <v>55002.436408050802</v>
      </c>
      <c r="M39" s="15">
        <f t="shared" si="5"/>
        <v>114997.56359194921</v>
      </c>
      <c r="N39" s="31">
        <f t="shared" si="0"/>
        <v>1704.2257072604618</v>
      </c>
      <c r="O39" s="31">
        <f t="shared" si="0"/>
        <v>5247.2091797804687</v>
      </c>
      <c r="P39" s="30">
        <f t="shared" si="1"/>
        <v>0.24516171624329383</v>
      </c>
      <c r="Q39" s="30">
        <f t="shared" si="1"/>
        <v>0.75483828375670625</v>
      </c>
      <c r="R39" s="4">
        <f t="shared" si="2"/>
        <v>7293.5610582379904</v>
      </c>
      <c r="S39" s="4">
        <f t="shared" si="2"/>
        <v>22456.438941762008</v>
      </c>
    </row>
    <row r="40" spans="9:19" x14ac:dyDescent="0.3">
      <c r="I40">
        <v>18.5</v>
      </c>
      <c r="J40" s="14">
        <f>'Performance evolution'!L40</f>
        <v>1.5</v>
      </c>
      <c r="K40" s="25">
        <f>'Performance evolution'!K40</f>
        <v>1.9999999992055582</v>
      </c>
      <c r="L40" s="15">
        <f t="shared" si="5"/>
        <v>52670.571094879902</v>
      </c>
      <c r="M40" s="15">
        <f t="shared" si="5"/>
        <v>117329.4289051201</v>
      </c>
      <c r="N40" s="31">
        <f t="shared" si="0"/>
        <v>1677.3310337987944</v>
      </c>
      <c r="O40" s="31">
        <f t="shared" si="0"/>
        <v>5283.4622941656062</v>
      </c>
      <c r="P40" s="30">
        <f t="shared" si="1"/>
        <v>0.2409683716739956</v>
      </c>
      <c r="Q40" s="30">
        <f t="shared" si="1"/>
        <v>0.75903162832600446</v>
      </c>
      <c r="R40" s="4">
        <f t="shared" si="2"/>
        <v>7168.8090573013678</v>
      </c>
      <c r="S40" s="4">
        <f t="shared" si="2"/>
        <v>22581.190942698631</v>
      </c>
    </row>
    <row r="41" spans="9:19" x14ac:dyDescent="0.3">
      <c r="I41">
        <v>19</v>
      </c>
      <c r="J41" s="14">
        <f>'Performance evolution'!L41</f>
        <v>1.5</v>
      </c>
      <c r="K41" s="25">
        <f>'Performance evolution'!K41</f>
        <v>1.9999999999983689</v>
      </c>
      <c r="L41" s="15">
        <f t="shared" si="5"/>
        <v>50622.030210577293</v>
      </c>
      <c r="M41" s="15">
        <f t="shared" si="5"/>
        <v>119377.96978942273</v>
      </c>
      <c r="N41" s="31">
        <f t="shared" si="0"/>
        <v>1652.9831375610827</v>
      </c>
      <c r="O41" s="31">
        <f t="shared" si="0"/>
        <v>5314.8706618484812</v>
      </c>
      <c r="P41" s="30">
        <f t="shared" si="1"/>
        <v>0.23722988242106224</v>
      </c>
      <c r="Q41" s="30">
        <f t="shared" si="1"/>
        <v>0.76277011757893776</v>
      </c>
      <c r="R41" s="4">
        <f t="shared" si="2"/>
        <v>7057.5890020266006</v>
      </c>
      <c r="S41" s="4">
        <f t="shared" si="2"/>
        <v>22692.410997973395</v>
      </c>
    </row>
    <row r="42" spans="9:19" x14ac:dyDescent="0.3">
      <c r="I42">
        <v>19.5</v>
      </c>
      <c r="J42" s="14">
        <f>'Performance evolution'!L42</f>
        <v>1.5</v>
      </c>
      <c r="K42" s="25">
        <f>'Performance evolution'!K42</f>
        <v>1.9999999999999987</v>
      </c>
      <c r="L42" s="15">
        <f t="shared" si="5"/>
        <v>48820.763925752872</v>
      </c>
      <c r="M42" s="15">
        <f t="shared" si="5"/>
        <v>121179.23607424715</v>
      </c>
      <c r="N42" s="31">
        <f t="shared" si="0"/>
        <v>1630.9783778470917</v>
      </c>
      <c r="O42" s="31">
        <f t="shared" si="0"/>
        <v>5342.1584576444511</v>
      </c>
      <c r="P42" s="30">
        <f t="shared" si="1"/>
        <v>0.2338945034816777</v>
      </c>
      <c r="Q42" s="30">
        <f t="shared" si="1"/>
        <v>0.76610549651832227</v>
      </c>
      <c r="R42" s="4">
        <f t="shared" si="2"/>
        <v>6958.3614785799109</v>
      </c>
      <c r="S42" s="4">
        <f t="shared" si="2"/>
        <v>22791.638521420085</v>
      </c>
    </row>
    <row r="43" spans="9:19" x14ac:dyDescent="0.3">
      <c r="I43" s="8">
        <v>20</v>
      </c>
      <c r="J43" s="22">
        <f>'Performance evolution'!L43</f>
        <v>1.5</v>
      </c>
      <c r="K43" s="26">
        <f>'Performance evolution'!K43</f>
        <v>2</v>
      </c>
      <c r="L43" s="23">
        <f>L42-($F$2*$F$3*$F$4*($F$5/2))*L42/SUM($L42:$M42)+R42</f>
        <v>47235.491717326033</v>
      </c>
      <c r="M43" s="23">
        <f>M42-($F$2*$F$3*$F$4*($F$5/2))*M42/SUM($L42:$M42)+S42</f>
        <v>122764.508282674</v>
      </c>
      <c r="N43" s="32">
        <f t="shared" si="0"/>
        <v>1611.1218123564875</v>
      </c>
      <c r="O43" s="32">
        <f t="shared" si="0"/>
        <v>5365.9256529340828</v>
      </c>
      <c r="P43" s="33">
        <f t="shared" si="1"/>
        <v>0.23091742178500282</v>
      </c>
      <c r="Q43" s="33">
        <f t="shared" si="1"/>
        <v>0.76908257821499715</v>
      </c>
      <c r="R43" s="24">
        <f t="shared" si="2"/>
        <v>6869.793298103833</v>
      </c>
      <c r="S43" s="24">
        <f t="shared" si="2"/>
        <v>22880.206701896161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3C53F-EAE7-4715-A8C2-EA25826B29E6}">
  <dimension ref="B2:S44"/>
  <sheetViews>
    <sheetView zoomScale="72" zoomScaleNormal="80" workbookViewId="0">
      <selection activeCell="G14" sqref="G14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0.34</v>
      </c>
      <c r="I3">
        <v>0</v>
      </c>
      <c r="J3" s="14">
        <f>'Performance evolution'!N3</f>
        <v>0.9</v>
      </c>
      <c r="K3" s="25">
        <f>'Performance evolution'!M3</f>
        <v>0.7</v>
      </c>
      <c r="L3" s="15">
        <f>F2*F3*F4-M3</f>
        <v>101796</v>
      </c>
      <c r="M3" s="29">
        <f>F2*F3*F4*0.002</f>
        <v>204</v>
      </c>
      <c r="N3" s="31">
        <f>IF($F$6=1,J3^$F$7*LOG(L3)^$F$8,EXP(J3*$F$7+LOG(L3)*$F$8))</f>
        <v>1104.4399892957522</v>
      </c>
      <c r="O3" s="31">
        <f>IF($F$6=1,K3^$F$7*LOG(M3)^$F$8,EXP(K3*$F$7+LOG(M3)*$F$8))</f>
        <v>19.039979993430727</v>
      </c>
      <c r="P3" s="30">
        <f>N3/SUM($N3:$O3)</f>
        <v>0.98305267515763795</v>
      </c>
      <c r="Q3" s="30">
        <f>O3/SUM($N3:$O3)</f>
        <v>1.6947324842362055E-2</v>
      </c>
      <c r="R3" s="4">
        <f>$F$2*$F$3*$F$4*($F$5/2)*P3</f>
        <v>16043.419658572651</v>
      </c>
      <c r="S3" s="4">
        <f>$F$2*$F$3*$F$4*($F$5/2)*Q3</f>
        <v>276.58034142734874</v>
      </c>
    </row>
    <row r="4" spans="2:19" x14ac:dyDescent="0.3">
      <c r="B4" t="s">
        <v>29</v>
      </c>
      <c r="F4" s="17">
        <f>'Total market'!E6</f>
        <v>0.3</v>
      </c>
      <c r="I4">
        <v>0.5</v>
      </c>
      <c r="J4" s="14">
        <f>'Performance evolution'!N4</f>
        <v>0.9</v>
      </c>
      <c r="K4" s="25">
        <f>'Performance evolution'!M4</f>
        <v>0.70073936043929963</v>
      </c>
      <c r="L4" s="15">
        <f>L3-($F$2*$F$3*$F$4*($F$5/2))*L3/SUM($L3:$M3)+R3</f>
        <v>101552.05965857265</v>
      </c>
      <c r="M4" s="15">
        <f>M3-($F$2*$F$3*$F$4*($F$5/2))*M3/SUM($L3:$M3)+S3</f>
        <v>447.94034142734876</v>
      </c>
      <c r="N4" s="31">
        <f t="shared" ref="N4:O43" si="0">IF($F$6=1,J4^$F$7*LOG(L4)^$F$8,EXP(J4*$F$7+LOG(L4)*$F$8))</f>
        <v>1103.4062437786474</v>
      </c>
      <c r="O4" s="31">
        <f t="shared" si="0"/>
        <v>35.504717511797253</v>
      </c>
      <c r="P4" s="30">
        <f t="shared" ref="P4:Q43" si="1">N4/SUM($N4:$O4)</f>
        <v>0.96882573026466567</v>
      </c>
      <c r="Q4" s="30">
        <f t="shared" si="1"/>
        <v>3.1174269735334343E-2</v>
      </c>
      <c r="R4" s="4">
        <f t="shared" ref="R4:S43" si="2">$F$2*$F$3*$F$4*($F$5/2)*P4</f>
        <v>15811.235917919345</v>
      </c>
      <c r="S4" s="4">
        <f t="shared" si="2"/>
        <v>508.76408208065646</v>
      </c>
    </row>
    <row r="5" spans="2:19" x14ac:dyDescent="0.3">
      <c r="B5" t="s">
        <v>40</v>
      </c>
      <c r="F5" s="16">
        <v>0.32</v>
      </c>
      <c r="I5">
        <v>1</v>
      </c>
      <c r="J5" s="14">
        <f>'Performance evolution'!N5</f>
        <v>0.9</v>
      </c>
      <c r="K5" s="25">
        <f>'Performance evolution'!M5</f>
        <v>0.70164925751904428</v>
      </c>
      <c r="L5" s="15">
        <f t="shared" ref="L5:M20" si="3">L4-($F$2*$F$3*$F$4*($F$5/2))*L4/SUM($L4:$M4)+R4</f>
        <v>101114.96603112036</v>
      </c>
      <c r="M5" s="15">
        <f t="shared" si="3"/>
        <v>885.03396887962936</v>
      </c>
      <c r="N5" s="31">
        <f t="shared" si="0"/>
        <v>1101.5496394909524</v>
      </c>
      <c r="O5" s="31">
        <f t="shared" si="0"/>
        <v>57.313932241842572</v>
      </c>
      <c r="P5" s="30">
        <f t="shared" si="1"/>
        <v>0.95054298569749351</v>
      </c>
      <c r="Q5" s="30">
        <f t="shared" si="1"/>
        <v>4.9457014302506472E-2</v>
      </c>
      <c r="R5" s="4">
        <f t="shared" si="2"/>
        <v>15512.861526583094</v>
      </c>
      <c r="S5" s="4">
        <f t="shared" si="2"/>
        <v>807.13847341690564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evolution'!N6</f>
        <v>0.9</v>
      </c>
      <c r="K6" s="25">
        <f>'Performance evolution'!M6</f>
        <v>0.70279571674910446</v>
      </c>
      <c r="L6" s="15">
        <f t="shared" si="3"/>
        <v>100449.43299272419</v>
      </c>
      <c r="M6" s="15">
        <f t="shared" si="3"/>
        <v>1550.5670072757944</v>
      </c>
      <c r="N6" s="31">
        <f t="shared" si="0"/>
        <v>1098.7119513309306</v>
      </c>
      <c r="O6" s="31">
        <f t="shared" si="0"/>
        <v>82.236670480392263</v>
      </c>
      <c r="P6" s="30">
        <f t="shared" si="1"/>
        <v>0.93036388801211445</v>
      </c>
      <c r="Q6" s="30">
        <f t="shared" si="1"/>
        <v>6.9636111987885455E-2</v>
      </c>
      <c r="R6" s="4">
        <f t="shared" si="2"/>
        <v>15183.538652357707</v>
      </c>
      <c r="S6" s="4">
        <f t="shared" si="2"/>
        <v>1136.4613476422905</v>
      </c>
    </row>
    <row r="7" spans="2:19" ht="14.4" customHeight="1" x14ac:dyDescent="0.3">
      <c r="B7" t="s">
        <v>42</v>
      </c>
      <c r="F7" s="1">
        <v>2.2999999999999998</v>
      </c>
      <c r="I7">
        <v>2</v>
      </c>
      <c r="J7" s="14">
        <f>'Performance evolution'!N7</f>
        <v>0.9</v>
      </c>
      <c r="K7" s="25">
        <f>'Performance evolution'!M7</f>
        <v>0.70427739545672952</v>
      </c>
      <c r="L7" s="15">
        <f t="shared" si="3"/>
        <v>99561.062366246028</v>
      </c>
      <c r="M7" s="15">
        <f t="shared" si="3"/>
        <v>2438.9376337539579</v>
      </c>
      <c r="N7" s="31">
        <f t="shared" si="0"/>
        <v>1094.9036650462199</v>
      </c>
      <c r="O7" s="31">
        <f t="shared" si="0"/>
        <v>108.16700575071675</v>
      </c>
      <c r="P7" s="30">
        <f t="shared" si="1"/>
        <v>0.91009089625710449</v>
      </c>
      <c r="Q7" s="30">
        <f t="shared" si="1"/>
        <v>8.9909103742895582E-2</v>
      </c>
      <c r="R7" s="4">
        <f t="shared" si="2"/>
        <v>14852.683426915944</v>
      </c>
      <c r="S7" s="4">
        <f t="shared" si="2"/>
        <v>1467.316573084056</v>
      </c>
    </row>
    <row r="8" spans="2:19" ht="14.4" customHeight="1" x14ac:dyDescent="0.3">
      <c r="B8" t="s">
        <v>43</v>
      </c>
      <c r="F8" s="1">
        <v>4.5</v>
      </c>
      <c r="I8">
        <v>2.5</v>
      </c>
      <c r="J8" s="14">
        <f>'Performance evolution'!N8</f>
        <v>0.9</v>
      </c>
      <c r="K8" s="25">
        <f>'Performance evolution'!M8</f>
        <v>0.70624428096202863</v>
      </c>
      <c r="L8" s="15">
        <f t="shared" si="3"/>
        <v>98483.975814562611</v>
      </c>
      <c r="M8" s="15">
        <f t="shared" si="3"/>
        <v>3516.0241854373808</v>
      </c>
      <c r="N8" s="31">
        <f t="shared" si="0"/>
        <v>1090.2545396358832</v>
      </c>
      <c r="O8" s="31">
        <f t="shared" si="0"/>
        <v>133.79788244730699</v>
      </c>
      <c r="P8" s="30">
        <f t="shared" si="1"/>
        <v>0.89069268600473894</v>
      </c>
      <c r="Q8" s="30">
        <f t="shared" si="1"/>
        <v>0.10930731399526096</v>
      </c>
      <c r="R8" s="4">
        <f t="shared" si="2"/>
        <v>14536.104635597339</v>
      </c>
      <c r="S8" s="4">
        <f t="shared" si="2"/>
        <v>1783.895364402659</v>
      </c>
    </row>
    <row r="9" spans="2:19" x14ac:dyDescent="0.3">
      <c r="B9" s="27"/>
      <c r="I9">
        <v>3</v>
      </c>
      <c r="J9" s="14">
        <f>'Performance evolution'!N9</f>
        <v>0.9</v>
      </c>
      <c r="K9" s="25">
        <f>'Performance evolution'!M9</f>
        <v>0.70892759434576902</v>
      </c>
      <c r="L9" s="15">
        <f t="shared" si="3"/>
        <v>97262.644319829924</v>
      </c>
      <c r="M9" s="15">
        <f t="shared" si="3"/>
        <v>4737.3556801700588</v>
      </c>
      <c r="N9" s="31">
        <f t="shared" si="0"/>
        <v>1084.939807637686</v>
      </c>
      <c r="O9" s="31">
        <f t="shared" si="0"/>
        <v>158.60883911791922</v>
      </c>
      <c r="P9" s="30">
        <f t="shared" si="1"/>
        <v>0.87245465665398247</v>
      </c>
      <c r="Q9" s="30">
        <f t="shared" si="1"/>
        <v>0.12754534334601761</v>
      </c>
      <c r="R9" s="4">
        <f t="shared" si="2"/>
        <v>14238.459996592994</v>
      </c>
      <c r="S9" s="4">
        <f t="shared" si="2"/>
        <v>2081.5400034070076</v>
      </c>
    </row>
    <row r="10" spans="2:19" x14ac:dyDescent="0.3">
      <c r="I10">
        <v>3.5</v>
      </c>
      <c r="J10" s="14">
        <f>'Performance evolution'!N10</f>
        <v>0.9</v>
      </c>
      <c r="K10" s="25">
        <f>'Performance evolution'!M10</f>
        <v>0.71268678079110181</v>
      </c>
      <c r="L10" s="15">
        <f t="shared" si="3"/>
        <v>95939.081225250135</v>
      </c>
      <c r="M10" s="15">
        <f t="shared" si="3"/>
        <v>6060.9187747498563</v>
      </c>
      <c r="N10" s="31">
        <f t="shared" si="0"/>
        <v>1079.1275557099409</v>
      </c>
      <c r="O10" s="31">
        <f t="shared" si="0"/>
        <v>182.68046406523155</v>
      </c>
      <c r="P10" s="30">
        <f t="shared" si="1"/>
        <v>0.855223250128192</v>
      </c>
      <c r="Q10" s="30">
        <f t="shared" si="1"/>
        <v>0.14477674987180805</v>
      </c>
      <c r="R10" s="4">
        <f t="shared" si="2"/>
        <v>13957.243442092093</v>
      </c>
      <c r="S10" s="4">
        <f t="shared" si="2"/>
        <v>2362.7565579079073</v>
      </c>
    </row>
    <row r="11" spans="2:19" x14ac:dyDescent="0.3">
      <c r="I11">
        <v>4</v>
      </c>
      <c r="J11" s="14">
        <f>'Performance evolution'!N11</f>
        <v>0.9</v>
      </c>
      <c r="K11" s="25">
        <f>'Performance evolution'!M11</f>
        <v>0.71808062993162147</v>
      </c>
      <c r="L11" s="15">
        <f t="shared" si="3"/>
        <v>94546.071671302198</v>
      </c>
      <c r="M11" s="15">
        <f t="shared" si="3"/>
        <v>7453.9283286977861</v>
      </c>
      <c r="N11" s="31">
        <f t="shared" si="0"/>
        <v>1072.949840272807</v>
      </c>
      <c r="O11" s="31">
        <f t="shared" si="0"/>
        <v>206.58647054218443</v>
      </c>
      <c r="P11" s="30">
        <f t="shared" si="1"/>
        <v>0.83854583195798438</v>
      </c>
      <c r="Q11" s="30">
        <f t="shared" si="1"/>
        <v>0.16145416804201568</v>
      </c>
      <c r="R11" s="4">
        <f t="shared" si="2"/>
        <v>13685.067977554305</v>
      </c>
      <c r="S11" s="4">
        <f t="shared" si="2"/>
        <v>2634.932022445696</v>
      </c>
    </row>
    <row r="12" spans="2:19" x14ac:dyDescent="0.3">
      <c r="I12">
        <v>4.5</v>
      </c>
      <c r="J12" s="14">
        <f>'Performance evolution'!N12</f>
        <v>0.9</v>
      </c>
      <c r="K12" s="25">
        <f>'Performance evolution'!M12</f>
        <v>0.72596782174007313</v>
      </c>
      <c r="L12" s="15">
        <f t="shared" si="3"/>
        <v>93103.768181448162</v>
      </c>
      <c r="M12" s="15">
        <f t="shared" si="3"/>
        <v>8896.2318185518361</v>
      </c>
      <c r="N12" s="31">
        <f t="shared" si="0"/>
        <v>1066.4865425446037</v>
      </c>
      <c r="O12" s="31">
        <f t="shared" si="0"/>
        <v>231.42168191826855</v>
      </c>
      <c r="P12" s="30">
        <f t="shared" si="1"/>
        <v>0.82169642078195437</v>
      </c>
      <c r="Q12" s="30">
        <f t="shared" si="1"/>
        <v>0.17830357921804552</v>
      </c>
      <c r="R12" s="4">
        <f t="shared" si="2"/>
        <v>13410.085587161495</v>
      </c>
      <c r="S12" s="4">
        <f t="shared" si="2"/>
        <v>2909.9144128385028</v>
      </c>
    </row>
    <row r="13" spans="2:19" x14ac:dyDescent="0.3">
      <c r="I13">
        <v>5</v>
      </c>
      <c r="J13" s="14">
        <f>'Performance evolution'!N13</f>
        <v>0.9</v>
      </c>
      <c r="K13" s="25">
        <f>'Performance evolution'!M13</f>
        <v>0.73763289084896821</v>
      </c>
      <c r="L13" s="15">
        <f t="shared" si="3"/>
        <v>91617.250859577951</v>
      </c>
      <c r="M13" s="15">
        <f t="shared" si="3"/>
        <v>10382.749140422045</v>
      </c>
      <c r="N13" s="31">
        <f t="shared" si="0"/>
        <v>1059.7519721143481</v>
      </c>
      <c r="O13" s="31">
        <f t="shared" si="0"/>
        <v>258.97407922420882</v>
      </c>
      <c r="P13" s="30">
        <f t="shared" si="1"/>
        <v>0.80361798497774406</v>
      </c>
      <c r="Q13" s="30">
        <f t="shared" si="1"/>
        <v>0.19638201502225602</v>
      </c>
      <c r="R13" s="4">
        <f t="shared" si="2"/>
        <v>13115.045514836784</v>
      </c>
      <c r="S13" s="4">
        <f t="shared" si="2"/>
        <v>3204.9544851632181</v>
      </c>
    </row>
    <row r="14" spans="2:19" x14ac:dyDescent="0.3">
      <c r="I14">
        <v>5.5</v>
      </c>
      <c r="J14" s="14">
        <f>'Performance evolution'!N14</f>
        <v>0.9</v>
      </c>
      <c r="K14" s="25">
        <f>'Performance evolution'!M14</f>
        <v>0.75491011595671531</v>
      </c>
      <c r="L14" s="15">
        <f t="shared" si="3"/>
        <v>90073.536236882268</v>
      </c>
      <c r="M14" s="15">
        <f t="shared" si="3"/>
        <v>11926.463763117736</v>
      </c>
      <c r="N14" s="31">
        <f t="shared" si="0"/>
        <v>1052.6775594033131</v>
      </c>
      <c r="O14" s="31">
        <f t="shared" si="0"/>
        <v>292.05065146096427</v>
      </c>
      <c r="P14" s="30">
        <f t="shared" si="1"/>
        <v>0.78281808241885642</v>
      </c>
      <c r="Q14" s="30">
        <f t="shared" si="1"/>
        <v>0.21718191758114366</v>
      </c>
      <c r="R14" s="4">
        <f t="shared" si="2"/>
        <v>12775.591105075737</v>
      </c>
      <c r="S14" s="4">
        <f t="shared" si="2"/>
        <v>3544.4088949242646</v>
      </c>
    </row>
    <row r="15" spans="2:19" x14ac:dyDescent="0.3">
      <c r="I15">
        <v>6</v>
      </c>
      <c r="J15" s="14">
        <f>'Performance evolution'!N15</f>
        <v>0.9</v>
      </c>
      <c r="K15" s="25">
        <f>'Performance evolution'!M15</f>
        <v>0.78023418652312582</v>
      </c>
      <c r="L15" s="15">
        <f t="shared" si="3"/>
        <v>88437.361544056839</v>
      </c>
      <c r="M15" s="15">
        <f t="shared" si="3"/>
        <v>13562.638455943163</v>
      </c>
      <c r="N15" s="31">
        <f t="shared" si="0"/>
        <v>1045.0870731719399</v>
      </c>
      <c r="O15" s="31">
        <f t="shared" si="0"/>
        <v>334.96669977330697</v>
      </c>
      <c r="P15" s="30">
        <f t="shared" si="1"/>
        <v>0.75727996521582153</v>
      </c>
      <c r="Q15" s="30">
        <f t="shared" si="1"/>
        <v>0.24272003478417839</v>
      </c>
      <c r="R15" s="4">
        <f t="shared" si="2"/>
        <v>12358.809032322208</v>
      </c>
      <c r="S15" s="4">
        <f t="shared" si="2"/>
        <v>3961.1909676777914</v>
      </c>
    </row>
    <row r="16" spans="2:19" x14ac:dyDescent="0.3">
      <c r="I16">
        <v>6.5</v>
      </c>
      <c r="J16" s="14">
        <f>'Performance evolution'!N16</f>
        <v>0.9</v>
      </c>
      <c r="K16" s="25">
        <f>'Performance evolution'!M16</f>
        <v>0.81648113976307224</v>
      </c>
      <c r="L16" s="15">
        <f t="shared" si="3"/>
        <v>86646.192729329967</v>
      </c>
      <c r="M16" s="15">
        <f t="shared" si="3"/>
        <v>15353.807270670048</v>
      </c>
      <c r="N16" s="31">
        <f t="shared" si="0"/>
        <v>1036.6651696518095</v>
      </c>
      <c r="O16" s="31">
        <f t="shared" si="0"/>
        <v>394.1609091176561</v>
      </c>
      <c r="P16" s="30">
        <f t="shared" si="1"/>
        <v>0.72452213796896892</v>
      </c>
      <c r="Q16" s="30">
        <f t="shared" si="1"/>
        <v>0.27547786203103114</v>
      </c>
      <c r="R16" s="4">
        <f t="shared" si="2"/>
        <v>11824.201291653573</v>
      </c>
      <c r="S16" s="4">
        <f t="shared" si="2"/>
        <v>4495.7987083464286</v>
      </c>
    </row>
    <row r="17" spans="9:19" x14ac:dyDescent="0.3">
      <c r="I17">
        <v>7</v>
      </c>
      <c r="J17" s="14">
        <f>'Performance evolution'!N17</f>
        <v>0.9</v>
      </c>
      <c r="K17" s="25">
        <f>'Performance evolution'!M17</f>
        <v>0.8663848384624977</v>
      </c>
      <c r="L17" s="15">
        <f t="shared" si="3"/>
        <v>84607.003184290748</v>
      </c>
      <c r="M17" s="15">
        <f t="shared" si="3"/>
        <v>17392.99681570927</v>
      </c>
      <c r="N17" s="31">
        <f t="shared" si="0"/>
        <v>1026.9291024968857</v>
      </c>
      <c r="O17" s="31">
        <f t="shared" si="0"/>
        <v>478.68946103740063</v>
      </c>
      <c r="P17" s="30">
        <f t="shared" si="1"/>
        <v>0.68206458618992727</v>
      </c>
      <c r="Q17" s="30">
        <f t="shared" si="1"/>
        <v>0.31793541381007273</v>
      </c>
      <c r="R17" s="4">
        <f t="shared" si="2"/>
        <v>11131.294046619612</v>
      </c>
      <c r="S17" s="4">
        <f t="shared" si="2"/>
        <v>5188.7059533803867</v>
      </c>
    </row>
    <row r="18" spans="9:19" x14ac:dyDescent="0.3">
      <c r="I18">
        <v>7.5</v>
      </c>
      <c r="J18" s="14">
        <f>'Performance evolution'!N18</f>
        <v>0.9</v>
      </c>
      <c r="K18" s="25">
        <f>'Performance evolution'!M18</f>
        <v>0.9312779170527814</v>
      </c>
      <c r="L18" s="15">
        <f t="shared" si="3"/>
        <v>82201.17672142385</v>
      </c>
      <c r="M18" s="15">
        <f t="shared" si="3"/>
        <v>19798.823278576176</v>
      </c>
      <c r="N18" s="31">
        <f t="shared" si="0"/>
        <v>1015.231593686757</v>
      </c>
      <c r="O18" s="31">
        <f t="shared" si="0"/>
        <v>599.7392488408442</v>
      </c>
      <c r="P18" s="30">
        <f t="shared" si="1"/>
        <v>0.62863772332744505</v>
      </c>
      <c r="Q18" s="30">
        <f t="shared" si="1"/>
        <v>0.37136227667255495</v>
      </c>
      <c r="R18" s="4">
        <f t="shared" si="2"/>
        <v>10259.367644703903</v>
      </c>
      <c r="S18" s="4">
        <f t="shared" si="2"/>
        <v>6060.6323552960966</v>
      </c>
    </row>
    <row r="19" spans="9:19" x14ac:dyDescent="0.3">
      <c r="I19">
        <v>8</v>
      </c>
      <c r="J19" s="14">
        <f>'Performance evolution'!N19</f>
        <v>0.9</v>
      </c>
      <c r="K19" s="25">
        <f>'Performance evolution'!M19</f>
        <v>1.0091281544662325</v>
      </c>
      <c r="L19" s="15">
        <f t="shared" si="3"/>
        <v>79308.356090699948</v>
      </c>
      <c r="M19" s="15">
        <f t="shared" si="3"/>
        <v>22691.643909300084</v>
      </c>
      <c r="N19" s="31">
        <f t="shared" si="0"/>
        <v>1000.8488185769398</v>
      </c>
      <c r="O19" s="31">
        <f t="shared" si="0"/>
        <v>767.20570685153882</v>
      </c>
      <c r="P19" s="30">
        <f t="shared" si="1"/>
        <v>0.5660735029279651</v>
      </c>
      <c r="Q19" s="30">
        <f t="shared" si="1"/>
        <v>0.4339264970720349</v>
      </c>
      <c r="R19" s="4">
        <f t="shared" si="2"/>
        <v>9238.3195677843905</v>
      </c>
      <c r="S19" s="4">
        <f t="shared" si="2"/>
        <v>7081.6804322156095</v>
      </c>
    </row>
    <row r="20" spans="9:19" x14ac:dyDescent="0.3">
      <c r="I20">
        <v>8.5</v>
      </c>
      <c r="J20" s="14">
        <f>'Performance evolution'!N20</f>
        <v>0.9</v>
      </c>
      <c r="K20" s="25">
        <f>'Performance evolution'!M20</f>
        <v>1.0927418442311179</v>
      </c>
      <c r="L20" s="15">
        <f t="shared" si="3"/>
        <v>75857.338683972353</v>
      </c>
      <c r="M20" s="15">
        <f t="shared" si="3"/>
        <v>26142.661316027683</v>
      </c>
      <c r="N20" s="31">
        <f t="shared" si="0"/>
        <v>983.2093739197453</v>
      </c>
      <c r="O20" s="31">
        <f t="shared" si="0"/>
        <v>981.33769129431892</v>
      </c>
      <c r="P20" s="30">
        <f t="shared" si="1"/>
        <v>0.50047636492364267</v>
      </c>
      <c r="Q20" s="30">
        <f t="shared" si="1"/>
        <v>0.49952363507635728</v>
      </c>
      <c r="R20" s="4">
        <f t="shared" si="2"/>
        <v>8167.7742755538484</v>
      </c>
      <c r="S20" s="4">
        <f t="shared" si="2"/>
        <v>8152.2257244461507</v>
      </c>
    </row>
    <row r="21" spans="9:19" x14ac:dyDescent="0.3">
      <c r="I21">
        <v>9</v>
      </c>
      <c r="J21" s="14">
        <f>'Performance evolution'!N21</f>
        <v>0.9</v>
      </c>
      <c r="K21" s="25">
        <f>'Performance evolution'!M21</f>
        <v>1.1704115563641841</v>
      </c>
      <c r="L21" s="15">
        <f t="shared" ref="L21:M30" si="4">L20-($F$2*$F$3*$F$4*($F$5/2))*L20/SUM($L20:$M20)+R20</f>
        <v>71887.938770090623</v>
      </c>
      <c r="M21" s="15">
        <f t="shared" si="4"/>
        <v>30112.061229909406</v>
      </c>
      <c r="N21" s="31">
        <f t="shared" si="0"/>
        <v>962.22321081029759</v>
      </c>
      <c r="O21" s="31">
        <f t="shared" si="0"/>
        <v>1222.8700995872337</v>
      </c>
      <c r="P21" s="30">
        <f t="shared" si="1"/>
        <v>0.44035795003886657</v>
      </c>
      <c r="Q21" s="30">
        <f t="shared" si="1"/>
        <v>0.55964204996113343</v>
      </c>
      <c r="R21" s="4">
        <f t="shared" si="2"/>
        <v>7186.6417446343021</v>
      </c>
      <c r="S21" s="4">
        <f t="shared" si="2"/>
        <v>9133.3582553656979</v>
      </c>
    </row>
    <row r="22" spans="9:19" x14ac:dyDescent="0.3">
      <c r="I22">
        <v>9.5</v>
      </c>
      <c r="J22" s="14">
        <f>'Performance evolution'!N22</f>
        <v>0.9</v>
      </c>
      <c r="K22" s="25">
        <f>'Performance evolution'!M22</f>
        <v>1.2307889091354312</v>
      </c>
      <c r="L22" s="15">
        <f t="shared" si="4"/>
        <v>67572.510311510428</v>
      </c>
      <c r="M22" s="15">
        <f t="shared" si="4"/>
        <v>34427.489688489601</v>
      </c>
      <c r="N22" s="31">
        <f t="shared" si="0"/>
        <v>938.48387785208718</v>
      </c>
      <c r="O22" s="31">
        <f t="shared" si="0"/>
        <v>1454.9261807621569</v>
      </c>
      <c r="P22" s="30">
        <f t="shared" si="1"/>
        <v>0.39211161266509348</v>
      </c>
      <c r="Q22" s="30">
        <f t="shared" si="1"/>
        <v>0.60788838733490658</v>
      </c>
      <c r="R22" s="4">
        <f t="shared" si="2"/>
        <v>6399.2615186943258</v>
      </c>
      <c r="S22" s="4">
        <f t="shared" si="2"/>
        <v>9920.738481305676</v>
      </c>
    </row>
    <row r="23" spans="9:19" x14ac:dyDescent="0.3">
      <c r="I23">
        <v>10</v>
      </c>
      <c r="J23" s="14">
        <f>'Performance evolution'!N23</f>
        <v>0.9</v>
      </c>
      <c r="K23" s="25">
        <f>'Performance evolution'!M23</f>
        <v>1.2691154816061527</v>
      </c>
      <c r="L23" s="15">
        <f t="shared" si="4"/>
        <v>63160.170180363086</v>
      </c>
      <c r="M23" s="15">
        <f t="shared" si="4"/>
        <v>38839.829819636943</v>
      </c>
      <c r="N23" s="31">
        <f t="shared" si="0"/>
        <v>913.11151205424665</v>
      </c>
      <c r="O23" s="31">
        <f t="shared" si="0"/>
        <v>1644.0006490167971</v>
      </c>
      <c r="P23" s="30">
        <f t="shared" si="1"/>
        <v>0.35708700070152216</v>
      </c>
      <c r="Q23" s="30">
        <f t="shared" si="1"/>
        <v>0.64291299929847778</v>
      </c>
      <c r="R23" s="4">
        <f t="shared" si="2"/>
        <v>5827.6598514488414</v>
      </c>
      <c r="S23" s="4">
        <f t="shared" si="2"/>
        <v>10492.340148551157</v>
      </c>
    </row>
    <row r="24" spans="9:19" x14ac:dyDescent="0.3">
      <c r="I24">
        <v>10.5</v>
      </c>
      <c r="J24" s="14">
        <f>'Performance evolution'!N24</f>
        <v>0.9</v>
      </c>
      <c r="K24" s="25">
        <f>'Performance evolution'!M24</f>
        <v>1.2886994883642375</v>
      </c>
      <c r="L24" s="15">
        <f t="shared" si="4"/>
        <v>58882.202802953834</v>
      </c>
      <c r="M24" s="15">
        <f t="shared" si="4"/>
        <v>43117.797197046195</v>
      </c>
      <c r="N24" s="31">
        <f t="shared" si="0"/>
        <v>887.32750123290646</v>
      </c>
      <c r="O24" s="31">
        <f t="shared" si="0"/>
        <v>1780.0320391589837</v>
      </c>
      <c r="P24" s="30">
        <f t="shared" si="1"/>
        <v>0.33266137833917198</v>
      </c>
      <c r="Q24" s="30">
        <f t="shared" si="1"/>
        <v>0.66733862166082802</v>
      </c>
      <c r="R24" s="4">
        <f t="shared" si="2"/>
        <v>5429.0336944952869</v>
      </c>
      <c r="S24" s="4">
        <f t="shared" si="2"/>
        <v>10890.966305504713</v>
      </c>
    </row>
    <row r="25" spans="9:19" x14ac:dyDescent="0.3">
      <c r="I25">
        <v>11</v>
      </c>
      <c r="J25" s="14">
        <f>'Performance evolution'!N25</f>
        <v>0.9</v>
      </c>
      <c r="K25" s="25">
        <f>'Performance evolution'!M25</f>
        <v>1.2966780936833935</v>
      </c>
      <c r="L25" s="15">
        <f t="shared" si="4"/>
        <v>54890.084048976511</v>
      </c>
      <c r="M25" s="15">
        <f t="shared" si="4"/>
        <v>47109.915951023519</v>
      </c>
      <c r="N25" s="31">
        <f t="shared" si="0"/>
        <v>862.08805750929321</v>
      </c>
      <c r="O25" s="31">
        <f t="shared" si="0"/>
        <v>1873.8809317035202</v>
      </c>
      <c r="P25" s="30">
        <f t="shared" si="1"/>
        <v>0.3150942356833259</v>
      </c>
      <c r="Q25" s="30">
        <f t="shared" si="1"/>
        <v>0.68490576431667405</v>
      </c>
      <c r="R25" s="4">
        <f t="shared" si="2"/>
        <v>5142.3379263518782</v>
      </c>
      <c r="S25" s="4">
        <f t="shared" si="2"/>
        <v>11177.66207364812</v>
      </c>
    </row>
    <row r="26" spans="9:19" x14ac:dyDescent="0.3">
      <c r="I26">
        <v>11.5</v>
      </c>
      <c r="J26" s="14">
        <f>'Performance evolution'!N26</f>
        <v>0.9</v>
      </c>
      <c r="K26" s="25">
        <f>'Performance evolution'!M26</f>
        <v>1.2992363112763423</v>
      </c>
      <c r="L26" s="15">
        <f t="shared" si="4"/>
        <v>51250.008527492151</v>
      </c>
      <c r="M26" s="15">
        <f t="shared" si="4"/>
        <v>50749.991472507878</v>
      </c>
      <c r="N26" s="31">
        <f t="shared" si="0"/>
        <v>837.96302659647779</v>
      </c>
      <c r="O26" s="31">
        <f t="shared" si="0"/>
        <v>1941.7000970160436</v>
      </c>
      <c r="P26" s="30">
        <f t="shared" si="1"/>
        <v>0.30146207987514673</v>
      </c>
      <c r="Q26" s="30">
        <f t="shared" si="1"/>
        <v>0.69853792012485327</v>
      </c>
      <c r="R26" s="4">
        <f t="shared" si="2"/>
        <v>4919.8611435623943</v>
      </c>
      <c r="S26" s="4">
        <f t="shared" si="2"/>
        <v>11400.138856437605</v>
      </c>
    </row>
    <row r="27" spans="9:19" x14ac:dyDescent="0.3">
      <c r="I27">
        <v>12</v>
      </c>
      <c r="J27" s="14">
        <f>'Performance evolution'!N27</f>
        <v>0.9</v>
      </c>
      <c r="K27" s="25">
        <f>'Performance evolution'!M27</f>
        <v>1.2998676439925723</v>
      </c>
      <c r="L27" s="15">
        <f t="shared" si="4"/>
        <v>47969.868306655808</v>
      </c>
      <c r="M27" s="15">
        <f t="shared" si="4"/>
        <v>54030.131693344221</v>
      </c>
      <c r="N27" s="31">
        <f t="shared" si="0"/>
        <v>815.20815659598838</v>
      </c>
      <c r="O27" s="31">
        <f t="shared" si="0"/>
        <v>1994.9498436544682</v>
      </c>
      <c r="P27" s="30">
        <f t="shared" si="1"/>
        <v>0.29009335294433003</v>
      </c>
      <c r="Q27" s="30">
        <f t="shared" si="1"/>
        <v>0.70990664705566997</v>
      </c>
      <c r="R27" s="4">
        <f t="shared" si="2"/>
        <v>4734.3235200514664</v>
      </c>
      <c r="S27" s="4">
        <f t="shared" si="2"/>
        <v>11585.676479948534</v>
      </c>
    </row>
    <row r="28" spans="9:19" x14ac:dyDescent="0.3">
      <c r="I28">
        <v>12.5</v>
      </c>
      <c r="J28" s="14">
        <f>'Performance evolution'!N28</f>
        <v>0.9</v>
      </c>
      <c r="K28" s="25">
        <f>'Performance evolution'!M28</f>
        <v>1.2999835350969724</v>
      </c>
      <c r="L28" s="15">
        <f t="shared" si="4"/>
        <v>45029.012897642351</v>
      </c>
      <c r="M28" s="15">
        <f t="shared" si="4"/>
        <v>56970.987102357678</v>
      </c>
      <c r="N28" s="31">
        <f t="shared" si="0"/>
        <v>793.89546894835621</v>
      </c>
      <c r="O28" s="31">
        <f t="shared" si="0"/>
        <v>2039.4031138629912</v>
      </c>
      <c r="P28" s="30">
        <f t="shared" si="1"/>
        <v>0.2802018374500479</v>
      </c>
      <c r="Q28" s="30">
        <f t="shared" si="1"/>
        <v>0.7197981625499521</v>
      </c>
      <c r="R28" s="4">
        <f t="shared" si="2"/>
        <v>4572.8939871847815</v>
      </c>
      <c r="S28" s="4">
        <f t="shared" si="2"/>
        <v>11747.106012815218</v>
      </c>
    </row>
    <row r="29" spans="9:19" x14ac:dyDescent="0.3">
      <c r="I29">
        <v>13</v>
      </c>
      <c r="J29" s="14">
        <f>'Performance evolution'!N29</f>
        <v>0.9</v>
      </c>
      <c r="K29" s="25">
        <f>'Performance evolution'!M29</f>
        <v>1.2999986224740572</v>
      </c>
      <c r="L29" s="15">
        <f t="shared" si="4"/>
        <v>42397.264821204357</v>
      </c>
      <c r="M29" s="15">
        <f t="shared" si="4"/>
        <v>59602.735178795672</v>
      </c>
      <c r="N29" s="31">
        <f t="shared" si="0"/>
        <v>774.01291816071409</v>
      </c>
      <c r="O29" s="31">
        <f t="shared" si="0"/>
        <v>2077.5801511028035</v>
      </c>
      <c r="P29" s="30">
        <f t="shared" si="1"/>
        <v>0.27143175739328712</v>
      </c>
      <c r="Q29" s="30">
        <f t="shared" si="1"/>
        <v>0.72856824260671293</v>
      </c>
      <c r="R29" s="4">
        <f t="shared" si="2"/>
        <v>4429.7662806584458</v>
      </c>
      <c r="S29" s="4">
        <f t="shared" si="2"/>
        <v>11890.233719341555</v>
      </c>
    </row>
    <row r="30" spans="9:19" x14ac:dyDescent="0.3">
      <c r="I30">
        <v>13.5</v>
      </c>
      <c r="J30" s="14">
        <f>'Performance evolution'!N30</f>
        <v>0.9</v>
      </c>
      <c r="K30" s="25">
        <f>'Performance evolution'!M30</f>
        <v>1.2999999289600905</v>
      </c>
      <c r="L30" s="15">
        <f t="shared" si="4"/>
        <v>40043.468730470115</v>
      </c>
      <c r="M30" s="15">
        <f t="shared" si="4"/>
        <v>61956.531269529922</v>
      </c>
      <c r="N30" s="31">
        <f t="shared" si="0"/>
        <v>755.51539027844979</v>
      </c>
      <c r="O30" s="31">
        <f t="shared" si="0"/>
        <v>2110.7209350775861</v>
      </c>
      <c r="P30" s="30">
        <f t="shared" si="1"/>
        <v>0.26359145043094162</v>
      </c>
      <c r="Q30" s="30">
        <f t="shared" si="1"/>
        <v>0.73640854956905832</v>
      </c>
      <c r="R30" s="4">
        <f t="shared" si="2"/>
        <v>4301.8124710329676</v>
      </c>
      <c r="S30" s="4">
        <f t="shared" si="2"/>
        <v>12018.187528967032</v>
      </c>
    </row>
    <row r="31" spans="9:19" x14ac:dyDescent="0.3">
      <c r="I31">
        <v>14</v>
      </c>
      <c r="J31" s="14">
        <f>'Performance evolution'!N31</f>
        <v>0.9</v>
      </c>
      <c r="K31" s="25">
        <f>'Performance evolution'!M31</f>
        <v>1.2999999979953283</v>
      </c>
      <c r="L31" s="15">
        <f>L30-($F$2*$F$3*$F$4*($F$5/2))*L30/SUM($L30:$M30)+R30</f>
        <v>37938.326204627861</v>
      </c>
      <c r="M31" s="15">
        <f>M30-($F$2*$F$3*$F$4*($F$5/2))*M30/SUM($L30:$M30)+S30</f>
        <v>64061.67379537216</v>
      </c>
      <c r="N31" s="31">
        <f t="shared" si="0"/>
        <v>738.34447404017237</v>
      </c>
      <c r="O31" s="31">
        <f t="shared" si="0"/>
        <v>2139.6361637137484</v>
      </c>
      <c r="P31" s="30">
        <f t="shared" si="1"/>
        <v>0.25654949319478498</v>
      </c>
      <c r="Q31" s="30">
        <f t="shared" si="1"/>
        <v>0.74345050680521507</v>
      </c>
      <c r="R31" s="4">
        <f t="shared" si="2"/>
        <v>4186.8877289388911</v>
      </c>
      <c r="S31" s="4">
        <f t="shared" si="2"/>
        <v>12133.112271061111</v>
      </c>
    </row>
    <row r="32" spans="9:19" x14ac:dyDescent="0.3">
      <c r="I32">
        <v>14.5</v>
      </c>
      <c r="J32" s="14">
        <f>'Performance evolution'!N32</f>
        <v>0.9</v>
      </c>
      <c r="K32" s="25">
        <f>'Performance evolution'!M32</f>
        <v>1.2999999999737946</v>
      </c>
      <c r="L32" s="15">
        <f t="shared" ref="L32:M42" si="5">L31-($F$2*$F$3*$F$4*($F$5/2))*L31/SUM($L31:$M31)+R31</f>
        <v>36055.081740826296</v>
      </c>
      <c r="M32" s="15">
        <f t="shared" si="5"/>
        <v>65944.918259173734</v>
      </c>
      <c r="N32" s="31">
        <f t="shared" si="0"/>
        <v>722.43541345152846</v>
      </c>
      <c r="O32" s="31">
        <f t="shared" si="0"/>
        <v>2164.957706447402</v>
      </c>
      <c r="P32" s="30">
        <f t="shared" si="1"/>
        <v>0.25020334379574072</v>
      </c>
      <c r="Q32" s="30">
        <f t="shared" si="1"/>
        <v>0.74979665620425928</v>
      </c>
      <c r="R32" s="4">
        <f t="shared" si="2"/>
        <v>4083.3185707464886</v>
      </c>
      <c r="S32" s="4">
        <f t="shared" si="2"/>
        <v>12236.681429253511</v>
      </c>
    </row>
    <row r="33" spans="9:19" x14ac:dyDescent="0.3">
      <c r="I33">
        <v>15</v>
      </c>
      <c r="J33" s="14">
        <f>'Performance evolution'!N33</f>
        <v>0.9</v>
      </c>
      <c r="K33" s="25">
        <f>'Performance evolution'!M33</f>
        <v>1.299999999999875</v>
      </c>
      <c r="L33" s="15">
        <f t="shared" si="5"/>
        <v>34369.587233040576</v>
      </c>
      <c r="M33" s="15">
        <f t="shared" si="5"/>
        <v>67630.412766959445</v>
      </c>
      <c r="N33" s="31">
        <f t="shared" si="0"/>
        <v>707.72018210405008</v>
      </c>
      <c r="O33" s="31">
        <f t="shared" si="0"/>
        <v>2187.2038898038008</v>
      </c>
      <c r="P33" s="30">
        <f t="shared" si="1"/>
        <v>0.2444693416907612</v>
      </c>
      <c r="Q33" s="30">
        <f t="shared" si="1"/>
        <v>0.75553065830923893</v>
      </c>
      <c r="R33" s="4">
        <f t="shared" si="2"/>
        <v>3989.739656393223</v>
      </c>
      <c r="S33" s="4">
        <f t="shared" si="2"/>
        <v>12330.26034360678</v>
      </c>
    </row>
    <row r="34" spans="9:19" x14ac:dyDescent="0.3">
      <c r="I34">
        <v>15.5</v>
      </c>
      <c r="J34" s="14">
        <f>'Performance evolution'!N34</f>
        <v>0.9</v>
      </c>
      <c r="K34" s="25">
        <f>'Performance evolution'!M34</f>
        <v>1.2999999999999998</v>
      </c>
      <c r="L34" s="15">
        <f t="shared" si="5"/>
        <v>32860.192932147307</v>
      </c>
      <c r="M34" s="15">
        <f t="shared" si="5"/>
        <v>69139.807067852729</v>
      </c>
      <c r="N34" s="31">
        <f t="shared" si="0"/>
        <v>694.12940631614356</v>
      </c>
      <c r="O34" s="31">
        <f t="shared" si="0"/>
        <v>2206.8055663230148</v>
      </c>
      <c r="P34" s="30">
        <f t="shared" si="1"/>
        <v>0.23927782348207946</v>
      </c>
      <c r="Q34" s="30">
        <f t="shared" si="1"/>
        <v>0.76072217651792051</v>
      </c>
      <c r="R34" s="4">
        <f t="shared" si="2"/>
        <v>3905.014079227537</v>
      </c>
      <c r="S34" s="4">
        <f t="shared" si="2"/>
        <v>12414.985920772462</v>
      </c>
    </row>
    <row r="35" spans="9:19" x14ac:dyDescent="0.3">
      <c r="I35">
        <v>16</v>
      </c>
      <c r="J35" s="14">
        <f>'Performance evolution'!N35</f>
        <v>0.9</v>
      </c>
      <c r="K35" s="25">
        <f>'Performance evolution'!M35</f>
        <v>1.3</v>
      </c>
      <c r="L35" s="15">
        <f t="shared" si="5"/>
        <v>31507.576142231275</v>
      </c>
      <c r="M35" s="15">
        <f t="shared" si="5"/>
        <v>70492.423857768765</v>
      </c>
      <c r="N35" s="31">
        <f t="shared" si="0"/>
        <v>681.59375604272691</v>
      </c>
      <c r="O35" s="31">
        <f t="shared" si="0"/>
        <v>2224.123411787923</v>
      </c>
      <c r="P35" s="30">
        <f t="shared" si="1"/>
        <v>0.23456988986701383</v>
      </c>
      <c r="Q35" s="30">
        <f t="shared" si="1"/>
        <v>0.76543011013298612</v>
      </c>
      <c r="R35" s="4">
        <f t="shared" si="2"/>
        <v>3828.1806026296658</v>
      </c>
      <c r="S35" s="4">
        <f t="shared" si="2"/>
        <v>12491.819397370333</v>
      </c>
    </row>
    <row r="36" spans="9:19" x14ac:dyDescent="0.3">
      <c r="I36">
        <v>16.5</v>
      </c>
      <c r="J36" s="14">
        <f>'Performance evolution'!N36</f>
        <v>0.9</v>
      </c>
      <c r="K36" s="25">
        <f>'Performance evolution'!M36</f>
        <v>1.3</v>
      </c>
      <c r="L36" s="15">
        <f t="shared" si="5"/>
        <v>30294.54456210394</v>
      </c>
      <c r="M36" s="15">
        <f t="shared" si="5"/>
        <v>71705.455437896104</v>
      </c>
      <c r="N36" s="31">
        <f t="shared" si="0"/>
        <v>670.04497251528062</v>
      </c>
      <c r="O36" s="31">
        <f t="shared" si="0"/>
        <v>2239.461151529491</v>
      </c>
      <c r="P36" s="30">
        <f t="shared" si="1"/>
        <v>0.23029508925170764</v>
      </c>
      <c r="Q36" s="30">
        <f t="shared" si="1"/>
        <v>0.76970491074829228</v>
      </c>
      <c r="R36" s="4">
        <f t="shared" si="2"/>
        <v>3758.4158565878688</v>
      </c>
      <c r="S36" s="4">
        <f t="shared" si="2"/>
        <v>12561.58414341213</v>
      </c>
    </row>
    <row r="37" spans="9:19" x14ac:dyDescent="0.3">
      <c r="I37">
        <v>17</v>
      </c>
      <c r="J37" s="14">
        <f>'Performance evolution'!N37</f>
        <v>0.9</v>
      </c>
      <c r="K37" s="25">
        <f>'Performance evolution'!M37</f>
        <v>1.3</v>
      </c>
      <c r="L37" s="15">
        <f t="shared" si="5"/>
        <v>29205.833288755181</v>
      </c>
      <c r="M37" s="15">
        <f t="shared" si="5"/>
        <v>72794.166711244863</v>
      </c>
      <c r="N37" s="31">
        <f t="shared" si="0"/>
        <v>659.41662097551887</v>
      </c>
      <c r="O37" s="31">
        <f t="shared" si="0"/>
        <v>2253.0759198178553</v>
      </c>
      <c r="P37" s="30">
        <f t="shared" si="1"/>
        <v>0.2264097201072629</v>
      </c>
      <c r="Q37" s="30">
        <f t="shared" si="1"/>
        <v>0.7735902798927371</v>
      </c>
      <c r="R37" s="4">
        <f t="shared" si="2"/>
        <v>3695.0066321505305</v>
      </c>
      <c r="S37" s="4">
        <f t="shared" si="2"/>
        <v>12624.993367849469</v>
      </c>
    </row>
    <row r="38" spans="9:19" x14ac:dyDescent="0.3">
      <c r="I38">
        <v>17.5</v>
      </c>
      <c r="J38" s="14">
        <f>'Performance evolution'!N38</f>
        <v>0.9</v>
      </c>
      <c r="K38" s="25">
        <f>'Performance evolution'!M38</f>
        <v>1.3</v>
      </c>
      <c r="L38" s="15">
        <f t="shared" si="5"/>
        <v>28227.906594704884</v>
      </c>
      <c r="M38" s="15">
        <f t="shared" si="5"/>
        <v>73772.093405295163</v>
      </c>
      <c r="N38" s="31">
        <f t="shared" si="0"/>
        <v>649.64463089442177</v>
      </c>
      <c r="O38" s="31">
        <f t="shared" si="0"/>
        <v>2265.1864647171387</v>
      </c>
      <c r="P38" s="30">
        <f t="shared" si="1"/>
        <v>0.22287556622834773</v>
      </c>
      <c r="Q38" s="30">
        <f t="shared" si="1"/>
        <v>0.77712443377165219</v>
      </c>
      <c r="R38" s="4">
        <f t="shared" si="2"/>
        <v>3637.329240846635</v>
      </c>
      <c r="S38" s="4">
        <f t="shared" si="2"/>
        <v>12682.670759153363</v>
      </c>
    </row>
    <row r="39" spans="9:19" x14ac:dyDescent="0.3">
      <c r="I39">
        <v>18</v>
      </c>
      <c r="J39" s="14">
        <f>'Performance evolution'!N39</f>
        <v>0.9</v>
      </c>
      <c r="K39" s="25">
        <f>'Performance evolution'!M39</f>
        <v>1.3</v>
      </c>
      <c r="L39" s="15">
        <f t="shared" si="5"/>
        <v>27348.770780398743</v>
      </c>
      <c r="M39" s="15">
        <f t="shared" si="5"/>
        <v>74651.229219601315</v>
      </c>
      <c r="N39" s="31">
        <f t="shared" si="0"/>
        <v>640.66767042858646</v>
      </c>
      <c r="O39" s="31">
        <f t="shared" si="0"/>
        <v>2275.979707809543</v>
      </c>
      <c r="P39" s="30">
        <f t="shared" si="1"/>
        <v>0.21965893964720448</v>
      </c>
      <c r="Q39" s="30">
        <f t="shared" si="1"/>
        <v>0.78034106035279549</v>
      </c>
      <c r="R39" s="4">
        <f t="shared" si="2"/>
        <v>3584.8338950423772</v>
      </c>
      <c r="S39" s="4">
        <f t="shared" si="2"/>
        <v>12735.166104957623</v>
      </c>
    </row>
    <row r="40" spans="9:19" x14ac:dyDescent="0.3">
      <c r="I40">
        <v>18.5</v>
      </c>
      <c r="J40" s="14">
        <f>'Performance evolution'!N40</f>
        <v>0.9</v>
      </c>
      <c r="K40" s="25">
        <f>'Performance evolution'!M40</f>
        <v>1.3</v>
      </c>
      <c r="L40" s="15">
        <f t="shared" si="5"/>
        <v>26557.801350577327</v>
      </c>
      <c r="M40" s="15">
        <f t="shared" si="5"/>
        <v>75442.198649422731</v>
      </c>
      <c r="N40" s="31">
        <f t="shared" si="0"/>
        <v>632.42739104157647</v>
      </c>
      <c r="O40" s="31">
        <f t="shared" si="0"/>
        <v>2285.6160323540871</v>
      </c>
      <c r="P40" s="30">
        <f t="shared" si="1"/>
        <v>0.21672994513071175</v>
      </c>
      <c r="Q40" s="30">
        <f t="shared" si="1"/>
        <v>0.78327005486928825</v>
      </c>
      <c r="R40" s="4">
        <f t="shared" si="2"/>
        <v>3537.032704533216</v>
      </c>
      <c r="S40" s="4">
        <f t="shared" si="2"/>
        <v>12782.967295466784</v>
      </c>
    </row>
    <row r="41" spans="9:19" x14ac:dyDescent="0.3">
      <c r="I41">
        <v>19</v>
      </c>
      <c r="J41" s="14">
        <f>'Performance evolution'!N41</f>
        <v>0.9</v>
      </c>
      <c r="K41" s="25">
        <f>'Performance evolution'!M41</f>
        <v>1.3</v>
      </c>
      <c r="L41" s="15">
        <f t="shared" si="5"/>
        <v>25845.585839018175</v>
      </c>
      <c r="M41" s="15">
        <f t="shared" si="5"/>
        <v>76154.414160981891</v>
      </c>
      <c r="N41" s="31">
        <f t="shared" si="0"/>
        <v>624.8685704287675</v>
      </c>
      <c r="O41" s="31">
        <f t="shared" si="0"/>
        <v>2294.233577926997</v>
      </c>
      <c r="P41" s="30">
        <f t="shared" si="1"/>
        <v>0.21406190625454327</v>
      </c>
      <c r="Q41" s="30">
        <f t="shared" si="1"/>
        <v>0.78593809374545676</v>
      </c>
      <c r="R41" s="4">
        <f t="shared" si="2"/>
        <v>3493.4903100741462</v>
      </c>
      <c r="S41" s="4">
        <f t="shared" si="2"/>
        <v>12826.509689925855</v>
      </c>
    </row>
    <row r="42" spans="9:19" x14ac:dyDescent="0.3">
      <c r="I42">
        <v>19.5</v>
      </c>
      <c r="J42" s="14">
        <f>'Performance evolution'!N42</f>
        <v>0.9</v>
      </c>
      <c r="K42" s="25">
        <f>'Performance evolution'!M42</f>
        <v>1.3</v>
      </c>
      <c r="L42" s="15">
        <f t="shared" si="5"/>
        <v>25203.782414849415</v>
      </c>
      <c r="M42" s="15">
        <f t="shared" si="5"/>
        <v>76796.217585150647</v>
      </c>
      <c r="N42" s="31">
        <f t="shared" si="0"/>
        <v>617.93917609719028</v>
      </c>
      <c r="O42" s="31">
        <f t="shared" si="0"/>
        <v>2301.9517512741572</v>
      </c>
      <c r="P42" s="30">
        <f t="shared" si="1"/>
        <v>0.21163091069757678</v>
      </c>
      <c r="Q42" s="30">
        <f t="shared" si="1"/>
        <v>0.78836908930242322</v>
      </c>
      <c r="R42" s="4">
        <f t="shared" si="2"/>
        <v>3453.8164625844529</v>
      </c>
      <c r="S42" s="4">
        <f t="shared" si="2"/>
        <v>12866.183537415547</v>
      </c>
    </row>
    <row r="43" spans="9:19" x14ac:dyDescent="0.3">
      <c r="I43" s="8">
        <v>20</v>
      </c>
      <c r="J43" s="22">
        <f>'Performance evolution'!N43</f>
        <v>0.9</v>
      </c>
      <c r="K43" s="26">
        <f>'Performance evolution'!M43</f>
        <v>1.3</v>
      </c>
      <c r="L43" s="23">
        <f>L42-($F$2*$F$3*$F$4*($F$5/2))*L42/SUM($L42:$M42)+R42</f>
        <v>24624.993691057964</v>
      </c>
      <c r="M43" s="23">
        <f>M42-($F$2*$F$3*$F$4*($F$5/2))*M42/SUM($L42:$M42)+S42</f>
        <v>77375.006308942102</v>
      </c>
      <c r="N43" s="32">
        <f t="shared" si="0"/>
        <v>611.59036752691679</v>
      </c>
      <c r="O43" s="32">
        <f t="shared" si="0"/>
        <v>2308.8741134993184</v>
      </c>
      <c r="P43" s="33">
        <f t="shared" si="1"/>
        <v>0.20941544452956581</v>
      </c>
      <c r="Q43" s="33">
        <f t="shared" si="1"/>
        <v>0.79058455547043416</v>
      </c>
      <c r="R43" s="24">
        <f t="shared" si="2"/>
        <v>3417.6600547225139</v>
      </c>
      <c r="S43" s="24">
        <f t="shared" si="2"/>
        <v>12902.339945277485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919E3-427A-48F9-89F5-6EA54464B969}">
  <dimension ref="B2:S44"/>
  <sheetViews>
    <sheetView zoomScale="72" zoomScaleNormal="80" workbookViewId="0">
      <selection activeCell="F14" sqref="F14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0.34</v>
      </c>
      <c r="I3">
        <v>0</v>
      </c>
      <c r="J3" s="14">
        <f>'Performance evolution'!P3</f>
        <v>0.45</v>
      </c>
      <c r="K3" s="25">
        <f>'Performance evolution'!O3</f>
        <v>0.35</v>
      </c>
      <c r="L3" s="15">
        <f>F2*F3*F4-M3</f>
        <v>67864</v>
      </c>
      <c r="M3" s="29">
        <f>F2*F3*F4*0.002</f>
        <v>136</v>
      </c>
      <c r="N3" s="31">
        <f>IF($F$6=1,J3^$F$7*LOG(L3)^$F$8,EXP(J3*$F$7+LOG(L3)*$F$8))</f>
        <v>533.20918549229577</v>
      </c>
      <c r="O3" s="31">
        <f>IF($F$6=1,K3^$F$7*LOG(M3)^$F$8,EXP(K3*$F$7+LOG(M3)*$F$8))</f>
        <v>5.4155045515999474</v>
      </c>
      <c r="P3" s="30">
        <f>N3/SUM($N3:$O3)</f>
        <v>0.98994568082061252</v>
      </c>
      <c r="Q3" s="30">
        <f>O3/SUM($N3:$O3)</f>
        <v>1.0054319179387424E-2</v>
      </c>
      <c r="R3" s="4">
        <f>$F$2*$F$3*$F$4*($F$5/2)*P3</f>
        <v>10097.445944370247</v>
      </c>
      <c r="S3" s="4">
        <f>$F$2*$F$3*$F$4*($F$5/2)*Q3</f>
        <v>102.55405562975173</v>
      </c>
    </row>
    <row r="4" spans="2:19" x14ac:dyDescent="0.3">
      <c r="B4" t="s">
        <v>29</v>
      </c>
      <c r="F4" s="17">
        <f>'Total market'!E7</f>
        <v>0.2</v>
      </c>
      <c r="I4">
        <v>0.5</v>
      </c>
      <c r="J4" s="14">
        <f>'Performance evolution'!P4</f>
        <v>0.45</v>
      </c>
      <c r="K4" s="25">
        <f>'Performance evolution'!O4</f>
        <v>0.36067728143498434</v>
      </c>
      <c r="L4" s="15">
        <f>L3-($F$2*$F$3*$F$4*($F$5/2))*L3/SUM($L3:$M3)+R3</f>
        <v>67781.845944370245</v>
      </c>
      <c r="M4" s="15">
        <f>M3-($F$2*$F$3*$F$4*($F$5/2))*M3/SUM($L3:$M3)+S3</f>
        <v>218.15405562975172</v>
      </c>
      <c r="N4" s="31">
        <f t="shared" ref="N4:O43" si="0">IF($F$6=1,J4^$F$7*LOG(L4)^$F$8,EXP(J4*$F$7+LOG(L4)*$F$8))</f>
        <v>532.91897346536507</v>
      </c>
      <c r="O4" s="31">
        <f t="shared" si="0"/>
        <v>9.1026725093734395</v>
      </c>
      <c r="P4" s="30">
        <f t="shared" ref="P4:Q43" si="1">N4/SUM($N4:$O4)</f>
        <v>0.98320607197706333</v>
      </c>
      <c r="Q4" s="30">
        <f t="shared" si="1"/>
        <v>1.6793928022936708E-2</v>
      </c>
      <c r="R4" s="4">
        <f t="shared" ref="R4:S43" si="2">$F$2*$F$3*$F$4*($F$5/2)*P4</f>
        <v>10028.701934166045</v>
      </c>
      <c r="S4" s="4">
        <f t="shared" si="2"/>
        <v>171.29806583395441</v>
      </c>
    </row>
    <row r="5" spans="2:19" x14ac:dyDescent="0.3">
      <c r="B5" t="s">
        <v>40</v>
      </c>
      <c r="F5" s="17">
        <v>0.3</v>
      </c>
      <c r="I5">
        <v>1</v>
      </c>
      <c r="J5" s="14">
        <f>'Performance evolution'!P5</f>
        <v>0.45</v>
      </c>
      <c r="K5" s="25">
        <f>'Performance evolution'!O5</f>
        <v>0.37379059644720697</v>
      </c>
      <c r="L5" s="15">
        <f t="shared" ref="L5:M20" si="3">L4-($F$2*$F$3*$F$4*($F$5/2))*L4/SUM($L4:$M4)+R4</f>
        <v>67643.270986880758</v>
      </c>
      <c r="M5" s="15">
        <f t="shared" si="3"/>
        <v>356.7290131192434</v>
      </c>
      <c r="N5" s="31">
        <f t="shared" si="0"/>
        <v>532.42894179067707</v>
      </c>
      <c r="O5" s="31">
        <f t="shared" si="0"/>
        <v>15.133801839176199</v>
      </c>
      <c r="P5" s="30">
        <f t="shared" si="1"/>
        <v>0.97236152018150002</v>
      </c>
      <c r="Q5" s="30">
        <f t="shared" si="1"/>
        <v>2.7638479818500018E-2</v>
      </c>
      <c r="R5" s="4">
        <f t="shared" si="2"/>
        <v>9918.0875058512993</v>
      </c>
      <c r="S5" s="4">
        <f t="shared" si="2"/>
        <v>281.9124941487002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evolution'!P6</f>
        <v>0.45</v>
      </c>
      <c r="K6" s="25">
        <f>'Performance evolution'!O6</f>
        <v>0.3902178460347972</v>
      </c>
      <c r="L6" s="15">
        <f t="shared" si="3"/>
        <v>67414.86784469994</v>
      </c>
      <c r="M6" s="15">
        <f t="shared" si="3"/>
        <v>585.13215530005709</v>
      </c>
      <c r="N6" s="31">
        <f t="shared" si="0"/>
        <v>531.61985292810436</v>
      </c>
      <c r="O6" s="31">
        <f t="shared" si="0"/>
        <v>24.709237659058587</v>
      </c>
      <c r="P6" s="30">
        <f t="shared" si="1"/>
        <v>0.95558521372128891</v>
      </c>
      <c r="Q6" s="30">
        <f t="shared" si="1"/>
        <v>4.441478627871117E-2</v>
      </c>
      <c r="R6" s="4">
        <f t="shared" si="2"/>
        <v>9746.9691799571465</v>
      </c>
      <c r="S6" s="4">
        <f t="shared" si="2"/>
        <v>453.03082004285392</v>
      </c>
    </row>
    <row r="7" spans="2:19" ht="14.4" customHeight="1" x14ac:dyDescent="0.3">
      <c r="B7" t="s">
        <v>42</v>
      </c>
      <c r="F7" s="1">
        <v>2</v>
      </c>
      <c r="I7">
        <v>2</v>
      </c>
      <c r="J7" s="14">
        <f>'Performance evolution'!P7</f>
        <v>0.45</v>
      </c>
      <c r="K7" s="25">
        <f>'Performance evolution'!O7</f>
        <v>0.41118211762173995</v>
      </c>
      <c r="L7" s="15">
        <f t="shared" si="3"/>
        <v>67049.606847952091</v>
      </c>
      <c r="M7" s="15">
        <f t="shared" si="3"/>
        <v>950.3931520479025</v>
      </c>
      <c r="N7" s="31">
        <f t="shared" si="0"/>
        <v>530.32230722544193</v>
      </c>
      <c r="O7" s="31">
        <f t="shared" si="0"/>
        <v>39.59327183060855</v>
      </c>
      <c r="P7" s="30">
        <f t="shared" si="1"/>
        <v>0.93052783028639663</v>
      </c>
      <c r="Q7" s="30">
        <f t="shared" si="1"/>
        <v>6.947216971360351E-2</v>
      </c>
      <c r="R7" s="4">
        <f t="shared" si="2"/>
        <v>9491.3838689212462</v>
      </c>
      <c r="S7" s="4">
        <f t="shared" si="2"/>
        <v>708.61613107875576</v>
      </c>
    </row>
    <row r="8" spans="2:19" ht="14.4" customHeight="1" x14ac:dyDescent="0.3">
      <c r="B8" t="s">
        <v>43</v>
      </c>
      <c r="F8" s="1">
        <v>5</v>
      </c>
      <c r="I8">
        <v>2.5</v>
      </c>
      <c r="J8" s="14">
        <f>'Performance evolution'!P8</f>
        <v>0.45</v>
      </c>
      <c r="K8" s="25">
        <f>'Performance evolution'!O8</f>
        <v>0.43831567616681144</v>
      </c>
      <c r="L8" s="15">
        <f t="shared" si="3"/>
        <v>66483.549689680527</v>
      </c>
      <c r="M8" s="15">
        <f t="shared" si="3"/>
        <v>1516.4503103194729</v>
      </c>
      <c r="N8" s="31">
        <f t="shared" si="0"/>
        <v>528.30248864257783</v>
      </c>
      <c r="O8" s="31">
        <f t="shared" si="0"/>
        <v>62.556877211273211</v>
      </c>
      <c r="P8" s="30">
        <f t="shared" si="1"/>
        <v>0.89412560614847447</v>
      </c>
      <c r="Q8" s="30">
        <f t="shared" si="1"/>
        <v>0.10587439385152547</v>
      </c>
      <c r="R8" s="4">
        <f t="shared" si="2"/>
        <v>9120.0811827144389</v>
      </c>
      <c r="S8" s="4">
        <f t="shared" si="2"/>
        <v>1079.9188172855597</v>
      </c>
    </row>
    <row r="9" spans="2:19" x14ac:dyDescent="0.3">
      <c r="B9" s="27"/>
      <c r="I9">
        <v>3</v>
      </c>
      <c r="J9" s="14">
        <f>'Performance evolution'!P9</f>
        <v>0.45</v>
      </c>
      <c r="K9" s="25">
        <f>'Performance evolution'!O9</f>
        <v>0.47354670795167747</v>
      </c>
      <c r="L9" s="15">
        <f t="shared" si="3"/>
        <v>65631.098418942885</v>
      </c>
      <c r="M9" s="15">
        <f t="shared" si="3"/>
        <v>2368.9015810571118</v>
      </c>
      <c r="N9" s="31">
        <f t="shared" si="0"/>
        <v>525.23988592756746</v>
      </c>
      <c r="O9" s="31">
        <f t="shared" si="0"/>
        <v>98.130285289021629</v>
      </c>
      <c r="P9" s="30">
        <f t="shared" si="1"/>
        <v>0.84258103800907336</v>
      </c>
      <c r="Q9" s="30">
        <f t="shared" si="1"/>
        <v>0.15741896199092656</v>
      </c>
      <c r="R9" s="4">
        <f t="shared" si="2"/>
        <v>8594.3265876925489</v>
      </c>
      <c r="S9" s="4">
        <f t="shared" si="2"/>
        <v>1605.6734123074509</v>
      </c>
    </row>
    <row r="10" spans="2:19" x14ac:dyDescent="0.3">
      <c r="I10">
        <v>3.5</v>
      </c>
      <c r="J10" s="14">
        <f>'Performance evolution'!P10</f>
        <v>0.45</v>
      </c>
      <c r="K10" s="25">
        <f>'Performance evolution'!O10</f>
        <v>0.51839211088264336</v>
      </c>
      <c r="L10" s="15">
        <f t="shared" si="3"/>
        <v>64380.760243794</v>
      </c>
      <c r="M10" s="15">
        <f t="shared" si="3"/>
        <v>3619.2397562059959</v>
      </c>
      <c r="N10" s="31">
        <f t="shared" si="0"/>
        <v>520.70144037230159</v>
      </c>
      <c r="O10" s="31">
        <f t="shared" si="0"/>
        <v>153.36392991777376</v>
      </c>
      <c r="P10" s="30">
        <f t="shared" si="1"/>
        <v>0.77247914419372177</v>
      </c>
      <c r="Q10" s="30">
        <f t="shared" si="1"/>
        <v>0.22752085580627818</v>
      </c>
      <c r="R10" s="4">
        <f t="shared" si="2"/>
        <v>7879.2872707759616</v>
      </c>
      <c r="S10" s="4">
        <f t="shared" si="2"/>
        <v>2320.7127292240375</v>
      </c>
    </row>
    <row r="11" spans="2:19" x14ac:dyDescent="0.3">
      <c r="I11">
        <v>4</v>
      </c>
      <c r="J11" s="14">
        <f>'Performance evolution'!P11</f>
        <v>0.45</v>
      </c>
      <c r="K11" s="25">
        <f>'Performance evolution'!O11</f>
        <v>0.57188198899770681</v>
      </c>
      <c r="L11" s="15">
        <f t="shared" si="3"/>
        <v>62602.933478000858</v>
      </c>
      <c r="M11" s="15">
        <f t="shared" si="3"/>
        <v>5397.0665219991342</v>
      </c>
      <c r="N11" s="31">
        <f t="shared" si="0"/>
        <v>514.15035090636127</v>
      </c>
      <c r="O11" s="31">
        <f t="shared" si="0"/>
        <v>236.81696490523953</v>
      </c>
      <c r="P11" s="30">
        <f t="shared" si="1"/>
        <v>0.68465076985500783</v>
      </c>
      <c r="Q11" s="30">
        <f t="shared" si="1"/>
        <v>0.31534923014499222</v>
      </c>
      <c r="R11" s="4">
        <f t="shared" si="2"/>
        <v>6983.4378525210795</v>
      </c>
      <c r="S11" s="4">
        <f t="shared" si="2"/>
        <v>3216.5621474789205</v>
      </c>
    </row>
    <row r="12" spans="2:19" x14ac:dyDescent="0.3">
      <c r="I12">
        <v>4.5</v>
      </c>
      <c r="J12" s="14">
        <f>'Performance evolution'!P12</f>
        <v>0.45</v>
      </c>
      <c r="K12" s="25">
        <f>'Performance evolution'!O12</f>
        <v>0.62704582921215513</v>
      </c>
      <c r="L12" s="15">
        <f t="shared" si="3"/>
        <v>60195.931308821804</v>
      </c>
      <c r="M12" s="15">
        <f t="shared" si="3"/>
        <v>7804.0686911781841</v>
      </c>
      <c r="N12" s="31">
        <f t="shared" si="0"/>
        <v>505.08894121979728</v>
      </c>
      <c r="O12" s="31">
        <f t="shared" si="0"/>
        <v>351.27064676716867</v>
      </c>
      <c r="P12" s="30">
        <f t="shared" si="1"/>
        <v>0.58980940752599464</v>
      </c>
      <c r="Q12" s="30">
        <f t="shared" si="1"/>
        <v>0.41019059247400536</v>
      </c>
      <c r="R12" s="4">
        <f t="shared" si="2"/>
        <v>6016.0559567651453</v>
      </c>
      <c r="S12" s="4">
        <f t="shared" si="2"/>
        <v>4183.9440432348547</v>
      </c>
    </row>
    <row r="13" spans="2:19" x14ac:dyDescent="0.3">
      <c r="I13">
        <v>5</v>
      </c>
      <c r="J13" s="14">
        <f>'Performance evolution'!P13</f>
        <v>0.45</v>
      </c>
      <c r="K13" s="25">
        <f>'Performance evolution'!O13</f>
        <v>0.67050337057950149</v>
      </c>
      <c r="L13" s="15">
        <f t="shared" si="3"/>
        <v>57182.597569263678</v>
      </c>
      <c r="M13" s="15">
        <f t="shared" si="3"/>
        <v>10817.402430736311</v>
      </c>
      <c r="N13" s="31">
        <f t="shared" si="0"/>
        <v>493.41373761470129</v>
      </c>
      <c r="O13" s="31">
        <f t="shared" si="0"/>
        <v>480.33872608684283</v>
      </c>
      <c r="P13" s="30">
        <f t="shared" si="1"/>
        <v>0.5067137244912101</v>
      </c>
      <c r="Q13" s="30">
        <f t="shared" si="1"/>
        <v>0.4932862755087899</v>
      </c>
      <c r="R13" s="4">
        <f t="shared" si="2"/>
        <v>5168.4799898103429</v>
      </c>
      <c r="S13" s="4">
        <f t="shared" si="2"/>
        <v>5031.5200101896571</v>
      </c>
    </row>
    <row r="14" spans="2:19" x14ac:dyDescent="0.3">
      <c r="I14">
        <v>5.5</v>
      </c>
      <c r="J14" s="14">
        <f>'Performance evolution'!P14</f>
        <v>0.45</v>
      </c>
      <c r="K14" s="25">
        <f>'Performance evolution'!O14</f>
        <v>0.69284688751627954</v>
      </c>
      <c r="L14" s="15">
        <f t="shared" si="3"/>
        <v>53773.687923684469</v>
      </c>
      <c r="M14" s="15">
        <f t="shared" si="3"/>
        <v>14226.31207631552</v>
      </c>
      <c r="N14" s="31">
        <f t="shared" si="0"/>
        <v>479.72495683733069</v>
      </c>
      <c r="O14" s="31">
        <f t="shared" si="0"/>
        <v>593.10621214355899</v>
      </c>
      <c r="P14" s="30">
        <f t="shared" si="1"/>
        <v>0.44715792261426734</v>
      </c>
      <c r="Q14" s="30">
        <f t="shared" si="1"/>
        <v>0.55284207738573254</v>
      </c>
      <c r="R14" s="4">
        <f t="shared" si="2"/>
        <v>4561.0108106655271</v>
      </c>
      <c r="S14" s="4">
        <f t="shared" si="2"/>
        <v>5638.989189334472</v>
      </c>
    </row>
    <row r="15" spans="2:19" x14ac:dyDescent="0.3">
      <c r="I15">
        <v>6</v>
      </c>
      <c r="J15" s="14">
        <f>'Performance evolution'!P15</f>
        <v>0.45</v>
      </c>
      <c r="K15" s="25">
        <f>'Performance evolution'!O15</f>
        <v>0.69915790203145722</v>
      </c>
      <c r="L15" s="15">
        <f t="shared" si="3"/>
        <v>50268.645545797321</v>
      </c>
      <c r="M15" s="15">
        <f t="shared" si="3"/>
        <v>17731.354454202665</v>
      </c>
      <c r="N15" s="31">
        <f t="shared" si="0"/>
        <v>465.06488957158473</v>
      </c>
      <c r="O15" s="31">
        <f t="shared" si="0"/>
        <v>676.78744735510395</v>
      </c>
      <c r="P15" s="30">
        <f t="shared" si="1"/>
        <v>0.40728986974210107</v>
      </c>
      <c r="Q15" s="30">
        <f t="shared" si="1"/>
        <v>0.59271013025789898</v>
      </c>
      <c r="R15" s="4">
        <f t="shared" si="2"/>
        <v>4154.3566713694308</v>
      </c>
      <c r="S15" s="4">
        <f t="shared" si="2"/>
        <v>6045.6433286305692</v>
      </c>
    </row>
    <row r="16" spans="2:19" x14ac:dyDescent="0.3">
      <c r="I16">
        <v>6.5</v>
      </c>
      <c r="J16" s="14">
        <f>'Performance evolution'!P16</f>
        <v>0.45</v>
      </c>
      <c r="K16" s="25">
        <f>'Performance evolution'!O16</f>
        <v>0.69996345874965382</v>
      </c>
      <c r="L16" s="15">
        <f t="shared" si="3"/>
        <v>46882.705385297151</v>
      </c>
      <c r="M16" s="15">
        <f t="shared" si="3"/>
        <v>21117.294614702834</v>
      </c>
      <c r="N16" s="31">
        <f t="shared" si="0"/>
        <v>450.27750571442505</v>
      </c>
      <c r="O16" s="31">
        <f t="shared" si="0"/>
        <v>741.13901748462365</v>
      </c>
      <c r="P16" s="30">
        <f t="shared" si="1"/>
        <v>0.37793458202627062</v>
      </c>
      <c r="Q16" s="30">
        <f t="shared" si="1"/>
        <v>0.62206541797372938</v>
      </c>
      <c r="R16" s="4">
        <f t="shared" si="2"/>
        <v>3854.9327366679604</v>
      </c>
      <c r="S16" s="4">
        <f t="shared" si="2"/>
        <v>6345.0672633320401</v>
      </c>
    </row>
    <row r="17" spans="9:19" x14ac:dyDescent="0.3">
      <c r="I17">
        <v>7</v>
      </c>
      <c r="J17" s="14">
        <f>'Performance evolution'!P17</f>
        <v>0.45</v>
      </c>
      <c r="K17" s="25">
        <f>'Performance evolution'!O17</f>
        <v>0.69999958868433132</v>
      </c>
      <c r="L17" s="15">
        <f t="shared" si="3"/>
        <v>43705.232314170535</v>
      </c>
      <c r="M17" s="15">
        <f t="shared" si="3"/>
        <v>24294.767685829447</v>
      </c>
      <c r="N17" s="31">
        <f t="shared" si="0"/>
        <v>435.77725327788647</v>
      </c>
      <c r="O17" s="31">
        <f t="shared" si="0"/>
        <v>794.87247750851463</v>
      </c>
      <c r="P17" s="30">
        <f t="shared" si="1"/>
        <v>0.35410339951028891</v>
      </c>
      <c r="Q17" s="30">
        <f t="shared" si="1"/>
        <v>0.64589660048971109</v>
      </c>
      <c r="R17" s="4">
        <f t="shared" si="2"/>
        <v>3611.8546750049468</v>
      </c>
      <c r="S17" s="4">
        <f t="shared" si="2"/>
        <v>6588.1453249950528</v>
      </c>
    </row>
    <row r="18" spans="9:19" x14ac:dyDescent="0.3">
      <c r="I18">
        <v>7.5</v>
      </c>
      <c r="J18" s="14">
        <f>'Performance evolution'!P18</f>
        <v>0.45</v>
      </c>
      <c r="K18" s="25">
        <f>'Performance evolution'!O18</f>
        <v>0.69999999920529066</v>
      </c>
      <c r="L18" s="15">
        <f t="shared" si="3"/>
        <v>40761.302142049906</v>
      </c>
      <c r="M18" s="15">
        <f t="shared" si="3"/>
        <v>27238.697857950083</v>
      </c>
      <c r="N18" s="31">
        <f t="shared" si="0"/>
        <v>421.741648557269</v>
      </c>
      <c r="O18" s="31">
        <f t="shared" si="0"/>
        <v>840.92145918092376</v>
      </c>
      <c r="P18" s="30">
        <f t="shared" si="1"/>
        <v>0.33400963881231505</v>
      </c>
      <c r="Q18" s="30">
        <f t="shared" si="1"/>
        <v>0.66599036118768495</v>
      </c>
      <c r="R18" s="4">
        <f t="shared" si="2"/>
        <v>3406.8983158856136</v>
      </c>
      <c r="S18" s="4">
        <f t="shared" si="2"/>
        <v>6793.1016841143864</v>
      </c>
    </row>
    <row r="19" spans="9:19" x14ac:dyDescent="0.3">
      <c r="I19">
        <v>8</v>
      </c>
      <c r="J19" s="14">
        <f>'Performance evolution'!P19</f>
        <v>0.45</v>
      </c>
      <c r="K19" s="25">
        <f>'Performance evolution'!O19</f>
        <v>0.69999999999983253</v>
      </c>
      <c r="L19" s="15">
        <f t="shared" si="3"/>
        <v>38054.005136628031</v>
      </c>
      <c r="M19" s="15">
        <f t="shared" si="3"/>
        <v>29945.994863371954</v>
      </c>
      <c r="N19" s="31">
        <f t="shared" si="0"/>
        <v>408.26507902695602</v>
      </c>
      <c r="O19" s="31">
        <f t="shared" si="0"/>
        <v>880.66513074703346</v>
      </c>
      <c r="P19" s="30">
        <f t="shared" si="1"/>
        <v>0.31674723420327333</v>
      </c>
      <c r="Q19" s="30">
        <f t="shared" si="1"/>
        <v>0.68325276579672678</v>
      </c>
      <c r="R19" s="4">
        <f t="shared" si="2"/>
        <v>3230.821788873388</v>
      </c>
      <c r="S19" s="4">
        <f t="shared" si="2"/>
        <v>6969.178211126613</v>
      </c>
    </row>
    <row r="20" spans="9:19" x14ac:dyDescent="0.3">
      <c r="I20">
        <v>8.5</v>
      </c>
      <c r="J20" s="14">
        <f>'Performance evolution'!P20</f>
        <v>0.45</v>
      </c>
      <c r="K20" s="25">
        <f>'Performance evolution'!O20</f>
        <v>0.7</v>
      </c>
      <c r="L20" s="15">
        <f t="shared" si="3"/>
        <v>35576.726155007214</v>
      </c>
      <c r="M20" s="15">
        <f t="shared" si="3"/>
        <v>32423.273844992771</v>
      </c>
      <c r="N20" s="31">
        <f t="shared" si="0"/>
        <v>395.40157970009903</v>
      </c>
      <c r="O20" s="31">
        <f t="shared" si="0"/>
        <v>915.14795341768536</v>
      </c>
      <c r="P20" s="30">
        <f t="shared" si="1"/>
        <v>0.30170670372102804</v>
      </c>
      <c r="Q20" s="30">
        <f t="shared" si="1"/>
        <v>0.69829329627897185</v>
      </c>
      <c r="R20" s="4">
        <f t="shared" si="2"/>
        <v>3077.4083779544858</v>
      </c>
      <c r="S20" s="4">
        <f t="shared" si="2"/>
        <v>7122.5916220455128</v>
      </c>
    </row>
    <row r="21" spans="9:19" x14ac:dyDescent="0.3">
      <c r="I21">
        <v>9</v>
      </c>
      <c r="J21" s="14">
        <f>'Performance evolution'!P21</f>
        <v>0.45</v>
      </c>
      <c r="K21" s="25">
        <f>'Performance evolution'!O21</f>
        <v>0.7</v>
      </c>
      <c r="L21" s="15">
        <f t="shared" ref="L21:M30" si="4">L20-($F$2*$F$3*$F$4*($F$5/2))*L20/SUM($L20:$M20)+R20</f>
        <v>33317.625609710616</v>
      </c>
      <c r="M21" s="15">
        <f t="shared" si="4"/>
        <v>34682.374390289369</v>
      </c>
      <c r="N21" s="31">
        <f t="shared" si="0"/>
        <v>383.17879775052461</v>
      </c>
      <c r="O21" s="31">
        <f t="shared" si="0"/>
        <v>945.20800939701394</v>
      </c>
      <c r="P21" s="30">
        <f t="shared" si="1"/>
        <v>0.28845423312606455</v>
      </c>
      <c r="Q21" s="30">
        <f t="shared" si="1"/>
        <v>0.71154576687393545</v>
      </c>
      <c r="R21" s="4">
        <f t="shared" si="2"/>
        <v>2942.2331778858584</v>
      </c>
      <c r="S21" s="4">
        <f t="shared" si="2"/>
        <v>7257.7668221141412</v>
      </c>
    </row>
    <row r="22" spans="9:19" x14ac:dyDescent="0.3">
      <c r="I22">
        <v>9.5</v>
      </c>
      <c r="J22" s="14">
        <f>'Performance evolution'!P22</f>
        <v>0.45</v>
      </c>
      <c r="K22" s="25">
        <f>'Performance evolution'!O22</f>
        <v>0.7</v>
      </c>
      <c r="L22" s="15">
        <f t="shared" si="4"/>
        <v>31262.21494613988</v>
      </c>
      <c r="M22" s="15">
        <f t="shared" si="4"/>
        <v>36737.785053860105</v>
      </c>
      <c r="N22" s="31">
        <f t="shared" si="0"/>
        <v>371.60628130217157</v>
      </c>
      <c r="O22" s="31">
        <f t="shared" si="0"/>
        <v>971.52442934209535</v>
      </c>
      <c r="P22" s="30">
        <f t="shared" si="1"/>
        <v>0.2766717180667555</v>
      </c>
      <c r="Q22" s="30">
        <f t="shared" si="1"/>
        <v>0.7233282819332445</v>
      </c>
      <c r="R22" s="4">
        <f t="shared" si="2"/>
        <v>2822.0515242809061</v>
      </c>
      <c r="S22" s="4">
        <f t="shared" si="2"/>
        <v>7377.9484757190939</v>
      </c>
    </row>
    <row r="23" spans="9:19" x14ac:dyDescent="0.3">
      <c r="I23">
        <v>10</v>
      </c>
      <c r="J23" s="14">
        <f>'Performance evolution'!P23</f>
        <v>0.45</v>
      </c>
      <c r="K23" s="25">
        <f>'Performance evolution'!O23</f>
        <v>0.7</v>
      </c>
      <c r="L23" s="15">
        <f t="shared" si="4"/>
        <v>29394.934228499802</v>
      </c>
      <c r="M23" s="15">
        <f t="shared" si="4"/>
        <v>38605.06577150018</v>
      </c>
      <c r="N23" s="31">
        <f t="shared" si="0"/>
        <v>360.68101130571927</v>
      </c>
      <c r="O23" s="31">
        <f t="shared" si="0"/>
        <v>994.65251537335052</v>
      </c>
      <c r="P23" s="30">
        <f t="shared" si="1"/>
        <v>0.26611974411160944</v>
      </c>
      <c r="Q23" s="30">
        <f t="shared" si="1"/>
        <v>0.73388025588839056</v>
      </c>
      <c r="R23" s="4">
        <f t="shared" si="2"/>
        <v>2714.4213899384163</v>
      </c>
      <c r="S23" s="4">
        <f t="shared" si="2"/>
        <v>7485.5786100615842</v>
      </c>
    </row>
    <row r="24" spans="9:19" x14ac:dyDescent="0.3">
      <c r="I24">
        <v>10.5</v>
      </c>
      <c r="J24" s="14">
        <f>'Performance evolution'!P24</f>
        <v>0.45</v>
      </c>
      <c r="K24" s="25">
        <f>'Performance evolution'!O24</f>
        <v>0.7</v>
      </c>
      <c r="L24" s="15">
        <f t="shared" si="4"/>
        <v>27700.115484163249</v>
      </c>
      <c r="M24" s="15">
        <f t="shared" si="4"/>
        <v>40299.884515836733</v>
      </c>
      <c r="N24" s="31">
        <f t="shared" si="0"/>
        <v>350.39121269542721</v>
      </c>
      <c r="O24" s="31">
        <f t="shared" si="0"/>
        <v>1015.0501614336571</v>
      </c>
      <c r="P24" s="30">
        <f t="shared" si="1"/>
        <v>0.25661388275927721</v>
      </c>
      <c r="Q24" s="30">
        <f t="shared" si="1"/>
        <v>0.74338611724072279</v>
      </c>
      <c r="R24" s="4">
        <f t="shared" si="2"/>
        <v>2617.4616041446275</v>
      </c>
      <c r="S24" s="4">
        <f t="shared" si="2"/>
        <v>7582.5383958553721</v>
      </c>
    </row>
    <row r="25" spans="9:19" x14ac:dyDescent="0.3">
      <c r="I25">
        <v>11</v>
      </c>
      <c r="J25" s="14">
        <f>'Performance evolution'!P25</f>
        <v>0.45</v>
      </c>
      <c r="K25" s="25">
        <f>'Performance evolution'!O25</f>
        <v>0.7</v>
      </c>
      <c r="L25" s="15">
        <f t="shared" si="4"/>
        <v>26162.559765683389</v>
      </c>
      <c r="M25" s="15">
        <f t="shared" si="4"/>
        <v>41837.440234316593</v>
      </c>
      <c r="N25" s="31">
        <f t="shared" si="0"/>
        <v>340.71904708348006</v>
      </c>
      <c r="O25" s="31">
        <f t="shared" si="0"/>
        <v>1033.0978485059811</v>
      </c>
      <c r="P25" s="30">
        <f t="shared" si="1"/>
        <v>0.2480090674218185</v>
      </c>
      <c r="Q25" s="30">
        <f t="shared" si="1"/>
        <v>0.7519909325781815</v>
      </c>
      <c r="R25" s="4">
        <f t="shared" si="2"/>
        <v>2529.6924877025485</v>
      </c>
      <c r="S25" s="4">
        <f t="shared" si="2"/>
        <v>7670.3075122974515</v>
      </c>
    </row>
    <row r="26" spans="9:19" x14ac:dyDescent="0.3">
      <c r="I26">
        <v>11.5</v>
      </c>
      <c r="J26" s="14">
        <f>'Performance evolution'!P26</f>
        <v>0.45</v>
      </c>
      <c r="K26" s="25">
        <f>'Performance evolution'!O26</f>
        <v>0.7</v>
      </c>
      <c r="L26" s="15">
        <f t="shared" si="4"/>
        <v>24767.868288533427</v>
      </c>
      <c r="M26" s="15">
        <f t="shared" si="4"/>
        <v>43232.131711466558</v>
      </c>
      <c r="N26" s="31">
        <f t="shared" si="0"/>
        <v>331.64255440872734</v>
      </c>
      <c r="O26" s="31">
        <f t="shared" si="0"/>
        <v>1049.1139236109327</v>
      </c>
      <c r="P26" s="30">
        <f t="shared" si="1"/>
        <v>0.24018902658663116</v>
      </c>
      <c r="Q26" s="30">
        <f t="shared" si="1"/>
        <v>0.75981097341336878</v>
      </c>
      <c r="R26" s="4">
        <f t="shared" si="2"/>
        <v>2449.9280711836377</v>
      </c>
      <c r="S26" s="4">
        <f t="shared" si="2"/>
        <v>7750.0719288163618</v>
      </c>
    </row>
    <row r="27" spans="9:19" x14ac:dyDescent="0.3">
      <c r="I27">
        <v>12</v>
      </c>
      <c r="J27" s="14">
        <f>'Performance evolution'!P27</f>
        <v>0.45</v>
      </c>
      <c r="K27" s="25">
        <f>'Performance evolution'!O27</f>
        <v>0.7</v>
      </c>
      <c r="L27" s="15">
        <f t="shared" si="4"/>
        <v>23502.61611643705</v>
      </c>
      <c r="M27" s="15">
        <f t="shared" si="4"/>
        <v>44497.383883562936</v>
      </c>
      <c r="N27" s="31">
        <f t="shared" si="0"/>
        <v>323.13707524678034</v>
      </c>
      <c r="O27" s="31">
        <f t="shared" si="0"/>
        <v>1063.3664022392798</v>
      </c>
      <c r="P27" s="30">
        <f t="shared" si="1"/>
        <v>0.23305897207894249</v>
      </c>
      <c r="Q27" s="30">
        <f t="shared" si="1"/>
        <v>0.76694102792105756</v>
      </c>
      <c r="R27" s="4">
        <f t="shared" si="2"/>
        <v>2377.2015152052136</v>
      </c>
      <c r="S27" s="4">
        <f t="shared" si="2"/>
        <v>7822.7984847947873</v>
      </c>
    </row>
    <row r="28" spans="9:19" x14ac:dyDescent="0.3">
      <c r="I28">
        <v>12.5</v>
      </c>
      <c r="J28" s="14">
        <f>'Performance evolution'!P28</f>
        <v>0.45</v>
      </c>
      <c r="K28" s="25">
        <f>'Performance evolution'!O28</f>
        <v>0.7</v>
      </c>
      <c r="L28" s="15">
        <f t="shared" si="4"/>
        <v>22354.425214176707</v>
      </c>
      <c r="M28" s="15">
        <f t="shared" si="4"/>
        <v>45645.574785823286</v>
      </c>
      <c r="N28" s="31">
        <f t="shared" si="0"/>
        <v>315.17630449837719</v>
      </c>
      <c r="O28" s="31">
        <f t="shared" si="0"/>
        <v>1076.082185421134</v>
      </c>
      <c r="P28" s="30">
        <f t="shared" si="1"/>
        <v>0.22654043571486931</v>
      </c>
      <c r="Q28" s="30">
        <f t="shared" si="1"/>
        <v>0.77345956428513063</v>
      </c>
      <c r="R28" s="4">
        <f t="shared" si="2"/>
        <v>2310.712444291667</v>
      </c>
      <c r="S28" s="4">
        <f t="shared" si="2"/>
        <v>7889.2875557083325</v>
      </c>
    </row>
    <row r="29" spans="9:19" x14ac:dyDescent="0.3">
      <c r="I29">
        <v>13</v>
      </c>
      <c r="J29" s="14">
        <f>'Performance evolution'!P29</f>
        <v>0.45</v>
      </c>
      <c r="K29" s="25">
        <f>'Performance evolution'!O29</f>
        <v>0.7</v>
      </c>
      <c r="L29" s="15">
        <f t="shared" si="4"/>
        <v>21311.973876341868</v>
      </c>
      <c r="M29" s="15">
        <f t="shared" si="4"/>
        <v>46688.026123658128</v>
      </c>
      <c r="N29" s="31">
        <f t="shared" si="0"/>
        <v>307.73307737337365</v>
      </c>
      <c r="O29" s="31">
        <f t="shared" si="0"/>
        <v>1087.4543335185238</v>
      </c>
      <c r="P29" s="30">
        <f t="shared" si="1"/>
        <v>0.22056755599353497</v>
      </c>
      <c r="Q29" s="30">
        <f t="shared" si="1"/>
        <v>0.77943244400646505</v>
      </c>
      <c r="R29" s="4">
        <f t="shared" si="2"/>
        <v>2249.7890711340569</v>
      </c>
      <c r="S29" s="4">
        <f t="shared" si="2"/>
        <v>7950.210928865944</v>
      </c>
    </row>
    <row r="30" spans="9:19" x14ac:dyDescent="0.3">
      <c r="I30">
        <v>13.5</v>
      </c>
      <c r="J30" s="14">
        <f>'Performance evolution'!P30</f>
        <v>0.45</v>
      </c>
      <c r="K30" s="25">
        <f>'Performance evolution'!O30</f>
        <v>0.7</v>
      </c>
      <c r="L30" s="15">
        <f t="shared" si="4"/>
        <v>20364.966866024646</v>
      </c>
      <c r="M30" s="15">
        <f t="shared" si="4"/>
        <v>47635.033133975347</v>
      </c>
      <c r="N30" s="31">
        <f t="shared" si="0"/>
        <v>300.7799571028155</v>
      </c>
      <c r="O30" s="31">
        <f t="shared" si="0"/>
        <v>1097.6478627894378</v>
      </c>
      <c r="P30" s="30">
        <f t="shared" si="1"/>
        <v>0.21508436318578825</v>
      </c>
      <c r="Q30" s="30">
        <f t="shared" si="1"/>
        <v>0.78491563681421173</v>
      </c>
      <c r="R30" s="4">
        <f t="shared" si="2"/>
        <v>2193.86050449504</v>
      </c>
      <c r="S30" s="4">
        <f t="shared" si="2"/>
        <v>8006.13949550496</v>
      </c>
    </row>
    <row r="31" spans="9:19" x14ac:dyDescent="0.3">
      <c r="I31">
        <v>14</v>
      </c>
      <c r="J31" s="14">
        <f>'Performance evolution'!P31</f>
        <v>0.45</v>
      </c>
      <c r="K31" s="25">
        <f>'Performance evolution'!O31</f>
        <v>0.7</v>
      </c>
      <c r="L31" s="15">
        <f>L30-($F$2*$F$3*$F$4*($F$5/2))*L30/SUM($L30:$M30)+R30</f>
        <v>19504.082340615991</v>
      </c>
      <c r="M31" s="15">
        <f>M30-($F$2*$F$3*$F$4*($F$5/2))*M30/SUM($L30:$M30)+S30</f>
        <v>48495.917659384009</v>
      </c>
      <c r="N31" s="31">
        <f t="shared" si="0"/>
        <v>294.28967337775941</v>
      </c>
      <c r="O31" s="31">
        <f t="shared" si="0"/>
        <v>1106.8044063587279</v>
      </c>
      <c r="P31" s="30">
        <f t="shared" si="1"/>
        <v>0.21004276417548515</v>
      </c>
      <c r="Q31" s="30">
        <f t="shared" si="1"/>
        <v>0.78995723582451471</v>
      </c>
      <c r="R31" s="4">
        <f t="shared" si="2"/>
        <v>2142.4361945899486</v>
      </c>
      <c r="S31" s="4">
        <f t="shared" si="2"/>
        <v>8057.56380541005</v>
      </c>
    </row>
    <row r="32" spans="9:19" x14ac:dyDescent="0.3">
      <c r="I32">
        <v>14.5</v>
      </c>
      <c r="J32" s="14">
        <f>'Performance evolution'!P32</f>
        <v>0.45</v>
      </c>
      <c r="K32" s="25">
        <f>'Performance evolution'!O32</f>
        <v>0.7</v>
      </c>
      <c r="L32" s="15">
        <f t="shared" ref="L32:M42" si="5">L31-($F$2*$F$3*$F$4*($F$5/2))*L31/SUM($L31:$M31)+R31</f>
        <v>18720.906184113541</v>
      </c>
      <c r="M32" s="15">
        <f t="shared" si="5"/>
        <v>49279.093815886459</v>
      </c>
      <c r="N32" s="31">
        <f t="shared" si="0"/>
        <v>288.23544691645424</v>
      </c>
      <c r="O32" s="31">
        <f t="shared" si="0"/>
        <v>1115.0459927898319</v>
      </c>
      <c r="P32" s="30">
        <f t="shared" si="1"/>
        <v>0.20540102559667814</v>
      </c>
      <c r="Q32" s="30">
        <f t="shared" si="1"/>
        <v>0.79459897440332183</v>
      </c>
      <c r="R32" s="4">
        <f t="shared" si="2"/>
        <v>2095.0904610861171</v>
      </c>
      <c r="S32" s="4">
        <f t="shared" si="2"/>
        <v>8104.9095389138829</v>
      </c>
    </row>
    <row r="33" spans="9:19" x14ac:dyDescent="0.3">
      <c r="I33">
        <v>15</v>
      </c>
      <c r="J33" s="14">
        <f>'Performance evolution'!P33</f>
        <v>0.45</v>
      </c>
      <c r="K33" s="25">
        <f>'Performance evolution'!O33</f>
        <v>0.7</v>
      </c>
      <c r="L33" s="15">
        <f t="shared" si="5"/>
        <v>18007.860717582626</v>
      </c>
      <c r="M33" s="15">
        <f t="shared" si="5"/>
        <v>49992.139282417374</v>
      </c>
      <c r="N33" s="31">
        <f t="shared" si="0"/>
        <v>282.59122629246315</v>
      </c>
      <c r="O33" s="31">
        <f t="shared" si="0"/>
        <v>1122.4781320300942</v>
      </c>
      <c r="P33" s="30">
        <f t="shared" si="1"/>
        <v>0.20112261691468011</v>
      </c>
      <c r="Q33" s="30">
        <f t="shared" si="1"/>
        <v>0.79887738308531975</v>
      </c>
      <c r="R33" s="4">
        <f t="shared" si="2"/>
        <v>2051.4506925297374</v>
      </c>
      <c r="S33" s="4">
        <f t="shared" si="2"/>
        <v>8148.5493074702617</v>
      </c>
    </row>
    <row r="34" spans="9:19" x14ac:dyDescent="0.3">
      <c r="I34">
        <v>15.5</v>
      </c>
      <c r="J34" s="14">
        <f>'Performance evolution'!P34</f>
        <v>0.45</v>
      </c>
      <c r="K34" s="25">
        <f>'Performance evolution'!O34</f>
        <v>0.7</v>
      </c>
      <c r="L34" s="15">
        <f t="shared" si="5"/>
        <v>17358.132302474969</v>
      </c>
      <c r="M34" s="15">
        <f t="shared" si="5"/>
        <v>50641.867697525027</v>
      </c>
      <c r="N34" s="31">
        <f t="shared" si="0"/>
        <v>277.33185668704175</v>
      </c>
      <c r="O34" s="31">
        <f t="shared" si="0"/>
        <v>1129.1923525596544</v>
      </c>
      <c r="P34" s="30">
        <f t="shared" si="1"/>
        <v>0.19717531690092607</v>
      </c>
      <c r="Q34" s="30">
        <f t="shared" si="1"/>
        <v>0.80282468309907395</v>
      </c>
      <c r="R34" s="4">
        <f t="shared" si="2"/>
        <v>2011.1882323894461</v>
      </c>
      <c r="S34" s="4">
        <f t="shared" si="2"/>
        <v>8188.8117676105539</v>
      </c>
    </row>
    <row r="35" spans="9:19" x14ac:dyDescent="0.3">
      <c r="I35">
        <v>16</v>
      </c>
      <c r="J35" s="14">
        <f>'Performance evolution'!P35</f>
        <v>0.45</v>
      </c>
      <c r="K35" s="25">
        <f>'Performance evolution'!O35</f>
        <v>0.7</v>
      </c>
      <c r="L35" s="15">
        <f t="shared" si="5"/>
        <v>16765.600689493171</v>
      </c>
      <c r="M35" s="15">
        <f t="shared" si="5"/>
        <v>51234.399310506829</v>
      </c>
      <c r="N35" s="31">
        <f t="shared" si="0"/>
        <v>272.43319560914262</v>
      </c>
      <c r="O35" s="31">
        <f t="shared" si="0"/>
        <v>1135.2682999320655</v>
      </c>
      <c r="P35" s="30">
        <f t="shared" si="1"/>
        <v>0.19353051514973516</v>
      </c>
      <c r="Q35" s="30">
        <f t="shared" si="1"/>
        <v>0.80646948485026482</v>
      </c>
      <c r="R35" s="4">
        <f t="shared" si="2"/>
        <v>1974.0112545272987</v>
      </c>
      <c r="S35" s="4">
        <f t="shared" si="2"/>
        <v>8225.9887454727013</v>
      </c>
    </row>
    <row r="36" spans="9:19" x14ac:dyDescent="0.3">
      <c r="I36">
        <v>16.5</v>
      </c>
      <c r="J36" s="14">
        <f>'Performance evolution'!P36</f>
        <v>0.45</v>
      </c>
      <c r="K36" s="25">
        <f>'Performance evolution'!O36</f>
        <v>0.7</v>
      </c>
      <c r="L36" s="15">
        <f t="shared" si="5"/>
        <v>16224.771840596493</v>
      </c>
      <c r="M36" s="15">
        <f t="shared" si="5"/>
        <v>51775.228159403501</v>
      </c>
      <c r="N36" s="31">
        <f t="shared" si="0"/>
        <v>267.87218725337868</v>
      </c>
      <c r="O36" s="31">
        <f t="shared" si="0"/>
        <v>1140.7754819896886</v>
      </c>
      <c r="P36" s="30">
        <f t="shared" si="1"/>
        <v>0.19016265962184781</v>
      </c>
      <c r="Q36" s="30">
        <f t="shared" si="1"/>
        <v>0.80983734037815214</v>
      </c>
      <c r="R36" s="4">
        <f t="shared" si="2"/>
        <v>1939.6591281428475</v>
      </c>
      <c r="S36" s="4">
        <f t="shared" si="2"/>
        <v>8260.3408718571518</v>
      </c>
    </row>
    <row r="37" spans="9:19" x14ac:dyDescent="0.3">
      <c r="I37">
        <v>17</v>
      </c>
      <c r="J37" s="14">
        <f>'Performance evolution'!P37</f>
        <v>0.45</v>
      </c>
      <c r="K37" s="25">
        <f>'Performance evolution'!O37</f>
        <v>0.7</v>
      </c>
      <c r="L37" s="15">
        <f t="shared" si="5"/>
        <v>15730.715192649866</v>
      </c>
      <c r="M37" s="15">
        <f t="shared" si="5"/>
        <v>52269.28480735013</v>
      </c>
      <c r="N37" s="31">
        <f t="shared" si="0"/>
        <v>263.62690465159284</v>
      </c>
      <c r="O37" s="31">
        <f t="shared" si="0"/>
        <v>1145.7747273990608</v>
      </c>
      <c r="P37" s="30">
        <f t="shared" si="1"/>
        <v>0.1870488146576221</v>
      </c>
      <c r="Q37" s="30">
        <f t="shared" si="1"/>
        <v>0.81295118534237787</v>
      </c>
      <c r="R37" s="4">
        <f t="shared" si="2"/>
        <v>1907.8979095077455</v>
      </c>
      <c r="S37" s="4">
        <f t="shared" si="2"/>
        <v>8292.1020904922534</v>
      </c>
    </row>
    <row r="38" spans="9:19" x14ac:dyDescent="0.3">
      <c r="I38">
        <v>17.5</v>
      </c>
      <c r="J38" s="14">
        <f>'Performance evolution'!P38</f>
        <v>0.45</v>
      </c>
      <c r="K38" s="25">
        <f>'Performance evolution'!O38</f>
        <v>0.7</v>
      </c>
      <c r="L38" s="15">
        <f t="shared" si="5"/>
        <v>15279.005823260131</v>
      </c>
      <c r="M38" s="15">
        <f t="shared" si="5"/>
        <v>52720.994176739863</v>
      </c>
      <c r="N38" s="31">
        <f t="shared" si="0"/>
        <v>259.6765668626125</v>
      </c>
      <c r="O38" s="31">
        <f t="shared" si="0"/>
        <v>1150.3194100558826</v>
      </c>
      <c r="P38" s="30">
        <f t="shared" si="1"/>
        <v>0.18416830339482812</v>
      </c>
      <c r="Q38" s="30">
        <f t="shared" si="1"/>
        <v>0.81583169660517174</v>
      </c>
      <c r="R38" s="4">
        <f t="shared" si="2"/>
        <v>1878.5166946272468</v>
      </c>
      <c r="S38" s="4">
        <f t="shared" si="2"/>
        <v>8321.4833053727525</v>
      </c>
    </row>
    <row r="39" spans="9:19" x14ac:dyDescent="0.3">
      <c r="I39">
        <v>18</v>
      </c>
      <c r="J39" s="14">
        <f>'Performance evolution'!P39</f>
        <v>0.45</v>
      </c>
      <c r="K39" s="25">
        <f>'Performance evolution'!O39</f>
        <v>0.7</v>
      </c>
      <c r="L39" s="15">
        <f t="shared" si="5"/>
        <v>14865.671644398359</v>
      </c>
      <c r="M39" s="15">
        <f t="shared" si="5"/>
        <v>53134.328355601639</v>
      </c>
      <c r="N39" s="31">
        <f t="shared" si="0"/>
        <v>256.00153696735634</v>
      </c>
      <c r="O39" s="31">
        <f t="shared" si="0"/>
        <v>1154.4564811406772</v>
      </c>
      <c r="P39" s="30">
        <f t="shared" si="1"/>
        <v>0.18150241530106145</v>
      </c>
      <c r="Q39" s="30">
        <f t="shared" si="1"/>
        <v>0.81849758469893863</v>
      </c>
      <c r="R39" s="4">
        <f t="shared" si="2"/>
        <v>1851.3246360708267</v>
      </c>
      <c r="S39" s="4">
        <f t="shared" si="2"/>
        <v>8348.6753639291746</v>
      </c>
    </row>
    <row r="40" spans="9:19" x14ac:dyDescent="0.3">
      <c r="I40">
        <v>18.5</v>
      </c>
      <c r="J40" s="14">
        <f>'Performance evolution'!P40</f>
        <v>0.45</v>
      </c>
      <c r="K40" s="25">
        <f>'Performance evolution'!O40</f>
        <v>0.7</v>
      </c>
      <c r="L40" s="15">
        <f t="shared" si="5"/>
        <v>14487.145533809433</v>
      </c>
      <c r="M40" s="15">
        <f t="shared" si="5"/>
        <v>53512.854466190562</v>
      </c>
      <c r="N40" s="31">
        <f t="shared" si="0"/>
        <v>252.58330547749139</v>
      </c>
      <c r="O40" s="31">
        <f t="shared" si="0"/>
        <v>1158.2273422992353</v>
      </c>
      <c r="P40" s="30">
        <f t="shared" si="1"/>
        <v>0.17903416441854425</v>
      </c>
      <c r="Q40" s="30">
        <f t="shared" si="1"/>
        <v>0.82096583558145575</v>
      </c>
      <c r="R40" s="4">
        <f t="shared" si="2"/>
        <v>1826.1484770691513</v>
      </c>
      <c r="S40" s="4">
        <f t="shared" si="2"/>
        <v>8373.8515229308487</v>
      </c>
    </row>
    <row r="41" spans="9:19" x14ac:dyDescent="0.3">
      <c r="I41">
        <v>19</v>
      </c>
      <c r="J41" s="14">
        <f>'Performance evolution'!P41</f>
        <v>0.45</v>
      </c>
      <c r="K41" s="25">
        <f>'Performance evolution'!O41</f>
        <v>0.7</v>
      </c>
      <c r="L41" s="15">
        <f t="shared" si="5"/>
        <v>14140.222180807168</v>
      </c>
      <c r="M41" s="15">
        <f t="shared" si="5"/>
        <v>53859.777819192823</v>
      </c>
      <c r="N41" s="31">
        <f t="shared" si="0"/>
        <v>249.4044628456557</v>
      </c>
      <c r="O41" s="31">
        <f t="shared" si="0"/>
        <v>1161.6685869554899</v>
      </c>
      <c r="P41" s="30">
        <f t="shared" si="1"/>
        <v>0.1767480874791017</v>
      </c>
      <c r="Q41" s="30">
        <f t="shared" si="1"/>
        <v>0.82325191252089835</v>
      </c>
      <c r="R41" s="4">
        <f t="shared" si="2"/>
        <v>1802.8304922868374</v>
      </c>
      <c r="S41" s="4">
        <f t="shared" si="2"/>
        <v>8397.1695077131626</v>
      </c>
    </row>
    <row r="42" spans="9:19" x14ac:dyDescent="0.3">
      <c r="I42">
        <v>19.5</v>
      </c>
      <c r="J42" s="14">
        <f>'Performance evolution'!P42</f>
        <v>0.45</v>
      </c>
      <c r="K42" s="25">
        <f>'Performance evolution'!O42</f>
        <v>0.7</v>
      </c>
      <c r="L42" s="15">
        <f t="shared" si="5"/>
        <v>13822.019345972931</v>
      </c>
      <c r="M42" s="15">
        <f t="shared" si="5"/>
        <v>54177.980654027066</v>
      </c>
      <c r="N42" s="31">
        <f t="shared" si="0"/>
        <v>246.44866402777058</v>
      </c>
      <c r="O42" s="31">
        <f t="shared" si="0"/>
        <v>1164.8126316871717</v>
      </c>
      <c r="P42" s="30">
        <f t="shared" si="1"/>
        <v>0.17463007366252481</v>
      </c>
      <c r="Q42" s="30">
        <f t="shared" si="1"/>
        <v>0.82536992633747519</v>
      </c>
      <c r="R42" s="4">
        <f t="shared" si="2"/>
        <v>1781.2267513577531</v>
      </c>
      <c r="S42" s="4">
        <f t="shared" si="2"/>
        <v>8418.7732486422465</v>
      </c>
    </row>
    <row r="43" spans="9:19" x14ac:dyDescent="0.3">
      <c r="I43" s="8">
        <v>20</v>
      </c>
      <c r="J43" s="22">
        <f>'Performance evolution'!P43</f>
        <v>0.45</v>
      </c>
      <c r="K43" s="26">
        <f>'Performance evolution'!O43</f>
        <v>0.7</v>
      </c>
      <c r="L43" s="23">
        <f>L42-($F$2*$F$3*$F$4*($F$5/2))*L42/SUM($L42:$M42)+R42</f>
        <v>13529.943195434746</v>
      </c>
      <c r="M43" s="23">
        <f>M42-($F$2*$F$3*$F$4*($F$5/2))*M42/SUM($L42:$M42)+S42</f>
        <v>54470.056804565254</v>
      </c>
      <c r="N43" s="32">
        <f t="shared" si="0"/>
        <v>243.7005874527548</v>
      </c>
      <c r="O43" s="32">
        <f t="shared" si="0"/>
        <v>1167.6882555762825</v>
      </c>
      <c r="P43" s="33">
        <f t="shared" si="1"/>
        <v>0.17266721970802842</v>
      </c>
      <c r="Q43" s="33">
        <f t="shared" si="1"/>
        <v>0.82733278029197166</v>
      </c>
      <c r="R43" s="24">
        <f t="shared" si="2"/>
        <v>1761.20564102189</v>
      </c>
      <c r="S43" s="24">
        <f t="shared" si="2"/>
        <v>8438.7943589781116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9207B-E61E-4B20-8AC1-045DC946EA88}">
  <dimension ref="B2:S44"/>
  <sheetViews>
    <sheetView zoomScale="72" zoomScaleNormal="80" workbookViewId="0">
      <selection activeCell="F9" sqref="F9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0.34</v>
      </c>
      <c r="I3">
        <v>0</v>
      </c>
      <c r="J3" s="14">
        <f>'Performance evolution'!L3</f>
        <v>1.5</v>
      </c>
      <c r="K3" s="25">
        <f>'Performance evolution'!K3</f>
        <v>1.2</v>
      </c>
      <c r="L3" s="15">
        <f>F2*F3*F4-M3</f>
        <v>84830</v>
      </c>
      <c r="M3" s="29">
        <f>F2*F3*F4*0.002</f>
        <v>170</v>
      </c>
      <c r="N3" s="31">
        <f>IF($F$6=1,J3^$F$7*LOG(L3)^$F$8,EXP(J3*$F$7+LOG(L3)*$F$8))</f>
        <v>3609.6424632701601</v>
      </c>
      <c r="O3" s="31">
        <f>IF($F$6=1,K3^$F$7*LOG(M3)^$F$8,EXP(K3*$F$7+LOG(M3)*$F$8))</f>
        <v>58.306689564847467</v>
      </c>
      <c r="P3" s="30">
        <f>N3/SUM($N3:$O3)</f>
        <v>0.98410373559301345</v>
      </c>
      <c r="Q3" s="30">
        <f>O3/SUM($N3:$O3)</f>
        <v>1.5896264406986514E-2</v>
      </c>
      <c r="R3" s="4">
        <f>$F$2*$F$3*$F$4*($F$5/2)*P3</f>
        <v>12547.322628810922</v>
      </c>
      <c r="S3" s="4">
        <f>$F$2*$F$3*$F$4*($F$5/2)*Q3</f>
        <v>202.67737118907806</v>
      </c>
    </row>
    <row r="4" spans="2:19" x14ac:dyDescent="0.3">
      <c r="B4" t="s">
        <v>29</v>
      </c>
      <c r="F4" s="17">
        <f>'Total market'!F5</f>
        <v>0.25</v>
      </c>
      <c r="I4">
        <v>0.5</v>
      </c>
      <c r="J4" s="14">
        <f>'Performance evolution'!L4</f>
        <v>1.5</v>
      </c>
      <c r="K4" s="25">
        <f>'Performance evolution'!K4</f>
        <v>1.2001464722680626</v>
      </c>
      <c r="L4" s="15">
        <f>L3-($F$2*$F$3*$F$4*($F$5/2))*L3/SUM($L3:$M3)+R3</f>
        <v>84652.822628810914</v>
      </c>
      <c r="M4" s="15">
        <f>M3-($F$2*$F$3*$F$4*($F$5/2))*M3/SUM($L3:$M3)+S3</f>
        <v>347.17737118907803</v>
      </c>
      <c r="N4" s="31">
        <f t="shared" ref="N4:O43" si="0">IF($F$6=1,J4^$F$7*LOG(L4)^$F$8,EXP(J4*$F$7+LOG(L4)*$F$8))</f>
        <v>3606.6507870656997</v>
      </c>
      <c r="O4" s="31">
        <f t="shared" si="0"/>
        <v>104.7759426512291</v>
      </c>
      <c r="P4" s="30">
        <f t="shared" ref="P4:Q43" si="1">N4/SUM($N4:$O4)</f>
        <v>0.97176936249009016</v>
      </c>
      <c r="Q4" s="30">
        <f t="shared" si="1"/>
        <v>2.823063750990994E-2</v>
      </c>
      <c r="R4" s="4">
        <f t="shared" ref="R4:S43" si="2">$F$2*$F$3*$F$4*($F$5/2)*P4</f>
        <v>12390.05937174865</v>
      </c>
      <c r="S4" s="4">
        <f t="shared" si="2"/>
        <v>359.94062825135171</v>
      </c>
    </row>
    <row r="5" spans="2:19" x14ac:dyDescent="0.3">
      <c r="B5" t="s">
        <v>40</v>
      </c>
      <c r="F5" s="17">
        <v>0.3</v>
      </c>
      <c r="I5">
        <v>1</v>
      </c>
      <c r="J5" s="14">
        <f>'Performance evolution'!L5</f>
        <v>1.5</v>
      </c>
      <c r="K5" s="25">
        <f>'Performance evolution'!K5</f>
        <v>1.2003267526724115</v>
      </c>
      <c r="L5" s="15">
        <f t="shared" ref="L5:M20" si="3">L4-($F$2*$F$3*$F$4*($F$5/2))*L4/SUM($L4:$M4)+R4</f>
        <v>84344.958606237924</v>
      </c>
      <c r="M5" s="15">
        <f t="shared" si="3"/>
        <v>655.04139376206808</v>
      </c>
      <c r="N5" s="31">
        <f t="shared" si="0"/>
        <v>3601.442125007437</v>
      </c>
      <c r="O5" s="31">
        <f t="shared" si="0"/>
        <v>166.64110759142963</v>
      </c>
      <c r="P5" s="30">
        <f t="shared" si="1"/>
        <v>0.95577562986141984</v>
      </c>
      <c r="Q5" s="30">
        <f t="shared" si="1"/>
        <v>4.4224370138580084E-2</v>
      </c>
      <c r="R5" s="4">
        <f t="shared" si="2"/>
        <v>12186.139280733103</v>
      </c>
      <c r="S5" s="4">
        <f t="shared" si="2"/>
        <v>563.86071926689613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evolution'!L6</f>
        <v>1.5</v>
      </c>
      <c r="K6" s="25">
        <f>'Performance evolution'!K6</f>
        <v>1.2005539420231446</v>
      </c>
      <c r="L6" s="15">
        <f t="shared" si="3"/>
        <v>83879.354096035328</v>
      </c>
      <c r="M6" s="15">
        <f t="shared" si="3"/>
        <v>1120.6459039646538</v>
      </c>
      <c r="N6" s="31">
        <f t="shared" si="0"/>
        <v>3593.5396660426418</v>
      </c>
      <c r="O6" s="31">
        <f t="shared" si="0"/>
        <v>238.48596105235418</v>
      </c>
      <c r="P6" s="30">
        <f t="shared" si="1"/>
        <v>0.93776504014845363</v>
      </c>
      <c r="Q6" s="30">
        <f t="shared" si="1"/>
        <v>6.2234959851546451E-2</v>
      </c>
      <c r="R6" s="4">
        <f t="shared" si="2"/>
        <v>11956.504261892784</v>
      </c>
      <c r="S6" s="4">
        <f t="shared" si="2"/>
        <v>793.49573810721722</v>
      </c>
    </row>
    <row r="7" spans="2:19" ht="14.4" customHeight="1" x14ac:dyDescent="0.3">
      <c r="B7" t="s">
        <v>42</v>
      </c>
      <c r="F7" s="1">
        <v>2.5</v>
      </c>
      <c r="I7">
        <v>2</v>
      </c>
      <c r="J7" s="14">
        <f>'Performance evolution'!L7</f>
        <v>1.5</v>
      </c>
      <c r="K7" s="25">
        <f>'Performance evolution'!K7</f>
        <v>1.2008476258325687</v>
      </c>
      <c r="L7" s="15">
        <f t="shared" si="3"/>
        <v>83253.955243522811</v>
      </c>
      <c r="M7" s="15">
        <f t="shared" si="3"/>
        <v>1746.044756477173</v>
      </c>
      <c r="N7" s="31">
        <f t="shared" si="0"/>
        <v>3582.8772402382142</v>
      </c>
      <c r="O7" s="31">
        <f t="shared" si="0"/>
        <v>314.3487121209572</v>
      </c>
      <c r="P7" s="30">
        <f t="shared" si="1"/>
        <v>0.91934039340709317</v>
      </c>
      <c r="Q7" s="30">
        <f t="shared" si="1"/>
        <v>8.0659606592906774E-2</v>
      </c>
      <c r="R7" s="4">
        <f t="shared" si="2"/>
        <v>11721.590015940437</v>
      </c>
      <c r="S7" s="4">
        <f t="shared" si="2"/>
        <v>1028.4099840595613</v>
      </c>
    </row>
    <row r="8" spans="2:19" ht="14.4" customHeight="1" x14ac:dyDescent="0.3">
      <c r="B8" t="s">
        <v>43</v>
      </c>
      <c r="F8" s="1">
        <v>4.5</v>
      </c>
      <c r="I8">
        <v>2.5</v>
      </c>
      <c r="J8" s="14">
        <f>'Performance evolution'!L8</f>
        <v>1.5</v>
      </c>
      <c r="K8" s="25">
        <f>'Performance evolution'!K8</f>
        <v>1.2012376012551851</v>
      </c>
      <c r="L8" s="15">
        <f t="shared" si="3"/>
        <v>82487.451972934825</v>
      </c>
      <c r="M8" s="15">
        <f t="shared" si="3"/>
        <v>2512.5480270651583</v>
      </c>
      <c r="N8" s="31">
        <f t="shared" si="0"/>
        <v>3569.7333627392468</v>
      </c>
      <c r="O8" s="31">
        <f t="shared" si="0"/>
        <v>389.75631626195411</v>
      </c>
      <c r="P8" s="30">
        <f t="shared" si="1"/>
        <v>0.90156400247006785</v>
      </c>
      <c r="Q8" s="30">
        <f t="shared" si="1"/>
        <v>9.8435997529932165E-2</v>
      </c>
      <c r="R8" s="4">
        <f t="shared" si="2"/>
        <v>11494.941031493365</v>
      </c>
      <c r="S8" s="4">
        <f t="shared" si="2"/>
        <v>1255.0589685066352</v>
      </c>
    </row>
    <row r="9" spans="2:19" x14ac:dyDescent="0.3">
      <c r="B9" s="27"/>
      <c r="I9">
        <v>3</v>
      </c>
      <c r="J9" s="14">
        <f>'Performance evolution'!L9</f>
        <v>1.5</v>
      </c>
      <c r="K9" s="25">
        <f>'Performance evolution'!K9</f>
        <v>1.2017698535986099</v>
      </c>
      <c r="L9" s="15">
        <f t="shared" si="3"/>
        <v>81609.275208487961</v>
      </c>
      <c r="M9" s="15">
        <f t="shared" si="3"/>
        <v>3390.7247915120197</v>
      </c>
      <c r="N9" s="31">
        <f t="shared" si="0"/>
        <v>3554.5704017857256</v>
      </c>
      <c r="O9" s="31">
        <f t="shared" si="0"/>
        <v>462.06321135197499</v>
      </c>
      <c r="P9" s="30">
        <f t="shared" si="1"/>
        <v>0.88496256919210958</v>
      </c>
      <c r="Q9" s="30">
        <f t="shared" si="1"/>
        <v>0.11503743080789038</v>
      </c>
      <c r="R9" s="4">
        <f t="shared" si="2"/>
        <v>11283.272757199396</v>
      </c>
      <c r="S9" s="4">
        <f t="shared" si="2"/>
        <v>1466.7272428006022</v>
      </c>
    </row>
    <row r="10" spans="2:19" x14ac:dyDescent="0.3">
      <c r="I10">
        <v>3.5</v>
      </c>
      <c r="J10" s="14">
        <f>'Performance evolution'!L10</f>
        <v>1.5</v>
      </c>
      <c r="K10" s="25">
        <f>'Performance evolution'!K10</f>
        <v>1.2025159915903367</v>
      </c>
      <c r="L10" s="15">
        <f t="shared" si="3"/>
        <v>80651.156684414163</v>
      </c>
      <c r="M10" s="15">
        <f t="shared" si="3"/>
        <v>4348.8433155858183</v>
      </c>
      <c r="N10" s="31">
        <f t="shared" si="0"/>
        <v>3537.8980595938287</v>
      </c>
      <c r="O10" s="31">
        <f t="shared" si="0"/>
        <v>530.04171521424587</v>
      </c>
      <c r="P10" s="30">
        <f t="shared" si="1"/>
        <v>0.86970266411103558</v>
      </c>
      <c r="Q10" s="30">
        <f t="shared" si="1"/>
        <v>0.13029733588896439</v>
      </c>
      <c r="R10" s="4">
        <f t="shared" si="2"/>
        <v>11088.708967415703</v>
      </c>
      <c r="S10" s="4">
        <f t="shared" si="2"/>
        <v>1661.2910325842959</v>
      </c>
    </row>
    <row r="11" spans="2:19" x14ac:dyDescent="0.3">
      <c r="I11">
        <v>4</v>
      </c>
      <c r="J11" s="14">
        <f>'Performance evolution'!L11</f>
        <v>1.5</v>
      </c>
      <c r="K11" s="25">
        <f>'Performance evolution'!K11</f>
        <v>1.2035876537990415</v>
      </c>
      <c r="L11" s="15">
        <f t="shared" si="3"/>
        <v>79642.192149167735</v>
      </c>
      <c r="M11" s="15">
        <f t="shared" si="3"/>
        <v>5357.8078508322415</v>
      </c>
      <c r="N11" s="31">
        <f t="shared" si="0"/>
        <v>3520.1924958226114</v>
      </c>
      <c r="O11" s="31">
        <f t="shared" si="0"/>
        <v>593.4078576615392</v>
      </c>
      <c r="P11" s="30">
        <f t="shared" si="1"/>
        <v>0.85574489336113257</v>
      </c>
      <c r="Q11" s="30">
        <f t="shared" si="1"/>
        <v>0.14425510663886751</v>
      </c>
      <c r="R11" s="4">
        <f t="shared" si="2"/>
        <v>10910.74739035444</v>
      </c>
      <c r="S11" s="4">
        <f t="shared" si="2"/>
        <v>1839.2526096455608</v>
      </c>
    </row>
    <row r="12" spans="2:19" x14ac:dyDescent="0.3">
      <c r="I12">
        <v>4.5</v>
      </c>
      <c r="J12" s="14">
        <f>'Performance evolution'!L12</f>
        <v>1.5</v>
      </c>
      <c r="K12" s="25">
        <f>'Performance evolution'!K12</f>
        <v>1.2051572548090952</v>
      </c>
      <c r="L12" s="15">
        <f t="shared" si="3"/>
        <v>78606.610717147021</v>
      </c>
      <c r="M12" s="15">
        <f t="shared" si="3"/>
        <v>6393.3892828529661</v>
      </c>
      <c r="N12" s="31">
        <f t="shared" si="0"/>
        <v>3501.8581935571538</v>
      </c>
      <c r="O12" s="31">
        <f t="shared" si="0"/>
        <v>652.50038219990779</v>
      </c>
      <c r="P12" s="30">
        <f t="shared" si="1"/>
        <v>0.8429359502071867</v>
      </c>
      <c r="Q12" s="30">
        <f t="shared" si="1"/>
        <v>0.15706404979281322</v>
      </c>
      <c r="R12" s="4">
        <f t="shared" si="2"/>
        <v>10747.433365141631</v>
      </c>
      <c r="S12" s="4">
        <f t="shared" si="2"/>
        <v>2002.5666348583684</v>
      </c>
    </row>
    <row r="13" spans="2:19" x14ac:dyDescent="0.3">
      <c r="I13">
        <v>5</v>
      </c>
      <c r="J13" s="14">
        <f>'Performance evolution'!L13</f>
        <v>1.5</v>
      </c>
      <c r="K13" s="25">
        <f>'Performance evolution'!K13</f>
        <v>1.2074851634876675</v>
      </c>
      <c r="L13" s="15">
        <f t="shared" si="3"/>
        <v>77563.052474716591</v>
      </c>
      <c r="M13" s="15">
        <f t="shared" si="3"/>
        <v>7436.947525283389</v>
      </c>
      <c r="N13" s="31">
        <f t="shared" si="0"/>
        <v>3483.2134120723299</v>
      </c>
      <c r="O13" s="31">
        <f t="shared" si="0"/>
        <v>708.12193425808766</v>
      </c>
      <c r="P13" s="30">
        <f t="shared" si="1"/>
        <v>0.83105099550718131</v>
      </c>
      <c r="Q13" s="30">
        <f t="shared" si="1"/>
        <v>0.16894900449281874</v>
      </c>
      <c r="R13" s="4">
        <f t="shared" si="2"/>
        <v>10595.900192716561</v>
      </c>
      <c r="S13" s="4">
        <f t="shared" si="2"/>
        <v>2154.0998072834391</v>
      </c>
    </row>
    <row r="14" spans="2:19" x14ac:dyDescent="0.3">
      <c r="I14">
        <v>5.5</v>
      </c>
      <c r="J14" s="14">
        <f>'Performance evolution'!L14</f>
        <v>1.5</v>
      </c>
      <c r="K14" s="25">
        <f>'Performance evolution'!K14</f>
        <v>1.2109503110570272</v>
      </c>
      <c r="L14" s="15">
        <f t="shared" si="3"/>
        <v>76524.49479622567</v>
      </c>
      <c r="M14" s="15">
        <f t="shared" si="3"/>
        <v>8475.5052037743189</v>
      </c>
      <c r="N14" s="31">
        <f t="shared" si="0"/>
        <v>3464.485544293279</v>
      </c>
      <c r="O14" s="31">
        <f t="shared" si="0"/>
        <v>761.49990165475106</v>
      </c>
      <c r="P14" s="30">
        <f t="shared" si="1"/>
        <v>0.81980536577926588</v>
      </c>
      <c r="Q14" s="30">
        <f t="shared" si="1"/>
        <v>0.18019463422073406</v>
      </c>
      <c r="R14" s="4">
        <f t="shared" si="2"/>
        <v>10452.518413685641</v>
      </c>
      <c r="S14" s="4">
        <f t="shared" si="2"/>
        <v>2297.4815863143594</v>
      </c>
    </row>
    <row r="15" spans="2:19" x14ac:dyDescent="0.3">
      <c r="I15">
        <v>6</v>
      </c>
      <c r="J15" s="14">
        <f>'Performance evolution'!L15</f>
        <v>1.5</v>
      </c>
      <c r="K15" s="25">
        <f>'Performance evolution'!K15</f>
        <v>1.2160766206419642</v>
      </c>
      <c r="L15" s="15">
        <f t="shared" si="3"/>
        <v>75498.338990477467</v>
      </c>
      <c r="M15" s="15">
        <f t="shared" si="3"/>
        <v>9501.6610095225296</v>
      </c>
      <c r="N15" s="31">
        <f t="shared" si="0"/>
        <v>3445.8085801205766</v>
      </c>
      <c r="O15" s="31">
        <f t="shared" si="0"/>
        <v>814.32049125641254</v>
      </c>
      <c r="P15" s="30">
        <f t="shared" si="1"/>
        <v>0.80885074662932632</v>
      </c>
      <c r="Q15" s="30">
        <f t="shared" si="1"/>
        <v>0.19114925337067359</v>
      </c>
      <c r="R15" s="4">
        <f t="shared" si="2"/>
        <v>10312.847019523912</v>
      </c>
      <c r="S15" s="4">
        <f t="shared" si="2"/>
        <v>2437.1529804760885</v>
      </c>
    </row>
    <row r="16" spans="2:19" x14ac:dyDescent="0.3">
      <c r="I16">
        <v>6.5</v>
      </c>
      <c r="J16" s="14">
        <f>'Performance evolution'!L16</f>
        <v>1.5</v>
      </c>
      <c r="K16" s="25">
        <f>'Performance evolution'!K16</f>
        <v>1.2235439753666559</v>
      </c>
      <c r="L16" s="15">
        <f t="shared" si="3"/>
        <v>74486.435161429748</v>
      </c>
      <c r="M16" s="15">
        <f t="shared" si="3"/>
        <v>10513.564838570239</v>
      </c>
      <c r="N16" s="31">
        <f t="shared" si="0"/>
        <v>3427.2190977551381</v>
      </c>
      <c r="O16" s="31">
        <f t="shared" si="0"/>
        <v>868.79392060956002</v>
      </c>
      <c r="P16" s="30">
        <f t="shared" si="1"/>
        <v>0.79776739109131678</v>
      </c>
      <c r="Q16" s="30">
        <f t="shared" si="1"/>
        <v>0.2022326089086833</v>
      </c>
      <c r="R16" s="4">
        <f t="shared" si="2"/>
        <v>10171.534236414289</v>
      </c>
      <c r="S16" s="4">
        <f t="shared" si="2"/>
        <v>2578.465763585712</v>
      </c>
    </row>
    <row r="17" spans="9:19" x14ac:dyDescent="0.3">
      <c r="I17">
        <v>7</v>
      </c>
      <c r="J17" s="14">
        <f>'Performance evolution'!L17</f>
        <v>1.5</v>
      </c>
      <c r="K17" s="25">
        <f>'Performance evolution'!K17</f>
        <v>1.2341735488211589</v>
      </c>
      <c r="L17" s="15">
        <f t="shared" si="3"/>
        <v>73485.004123629566</v>
      </c>
      <c r="M17" s="15">
        <f t="shared" si="3"/>
        <v>11514.995876370416</v>
      </c>
      <c r="N17" s="31">
        <f t="shared" si="0"/>
        <v>3408.6501515714681</v>
      </c>
      <c r="O17" s="31">
        <f t="shared" si="0"/>
        <v>927.71799255368308</v>
      </c>
      <c r="P17" s="30">
        <f t="shared" si="1"/>
        <v>0.78606106268663056</v>
      </c>
      <c r="Q17" s="30">
        <f t="shared" si="1"/>
        <v>0.21393893731336949</v>
      </c>
      <c r="R17" s="4">
        <f t="shared" si="2"/>
        <v>10022.278549254539</v>
      </c>
      <c r="S17" s="4">
        <f t="shared" si="2"/>
        <v>2727.721450745461</v>
      </c>
    </row>
    <row r="18" spans="9:19" x14ac:dyDescent="0.3">
      <c r="I18">
        <v>7.5</v>
      </c>
      <c r="J18" s="14">
        <f>'Performance evolution'!L18</f>
        <v>1.5</v>
      </c>
      <c r="K18" s="25">
        <f>'Performance evolution'!K18</f>
        <v>1.2488846690571396</v>
      </c>
      <c r="L18" s="15">
        <f t="shared" si="3"/>
        <v>72484.532054339667</v>
      </c>
      <c r="M18" s="15">
        <f t="shared" si="3"/>
        <v>12515.467945660313</v>
      </c>
      <c r="N18" s="31">
        <f t="shared" si="0"/>
        <v>3389.9244072450201</v>
      </c>
      <c r="O18" s="31">
        <f t="shared" si="0"/>
        <v>994.52551862010841</v>
      </c>
      <c r="P18" s="30">
        <f t="shared" si="1"/>
        <v>0.77316983078011292</v>
      </c>
      <c r="Q18" s="30">
        <f t="shared" si="1"/>
        <v>0.22683016921988708</v>
      </c>
      <c r="R18" s="4">
        <f t="shared" si="2"/>
        <v>9857.9153424464403</v>
      </c>
      <c r="S18" s="4">
        <f t="shared" si="2"/>
        <v>2892.0846575535602</v>
      </c>
    </row>
    <row r="19" spans="9:19" x14ac:dyDescent="0.3">
      <c r="I19">
        <v>8</v>
      </c>
      <c r="J19" s="14">
        <f>'Performance evolution'!L19</f>
        <v>1.5</v>
      </c>
      <c r="K19" s="25">
        <f>'Performance evolution'!K19</f>
        <v>1.2686297901478318</v>
      </c>
      <c r="L19" s="15">
        <f t="shared" si="3"/>
        <v>71469.76758863515</v>
      </c>
      <c r="M19" s="15">
        <f t="shared" si="3"/>
        <v>13530.232411364826</v>
      </c>
      <c r="N19" s="31">
        <f t="shared" si="0"/>
        <v>3370.7488089418407</v>
      </c>
      <c r="O19" s="31">
        <f t="shared" si="0"/>
        <v>1073.3220428448788</v>
      </c>
      <c r="P19" s="30">
        <f t="shared" si="1"/>
        <v>0.75848223877588394</v>
      </c>
      <c r="Q19" s="30">
        <f t="shared" si="1"/>
        <v>0.241517761224116</v>
      </c>
      <c r="R19" s="4">
        <f t="shared" si="2"/>
        <v>9670.6485443925194</v>
      </c>
      <c r="S19" s="4">
        <f t="shared" si="2"/>
        <v>3079.3514556074792</v>
      </c>
    </row>
    <row r="20" spans="9:19" x14ac:dyDescent="0.3">
      <c r="I20">
        <v>8.5</v>
      </c>
      <c r="J20" s="14">
        <f>'Performance evolution'!L20</f>
        <v>1.5</v>
      </c>
      <c r="K20" s="25">
        <f>'Performance evolution'!K20</f>
        <v>1.2943185559528754</v>
      </c>
      <c r="L20" s="15">
        <f t="shared" si="3"/>
        <v>70419.950994732397</v>
      </c>
      <c r="M20" s="15">
        <f t="shared" si="3"/>
        <v>14580.049005267581</v>
      </c>
      <c r="N20" s="31">
        <f t="shared" si="0"/>
        <v>3350.7130112624081</v>
      </c>
      <c r="O20" s="31">
        <f t="shared" si="0"/>
        <v>1168.9288190225225</v>
      </c>
      <c r="P20" s="30">
        <f t="shared" si="1"/>
        <v>0.74136693505449081</v>
      </c>
      <c r="Q20" s="30">
        <f t="shared" si="1"/>
        <v>0.25863306494550919</v>
      </c>
      <c r="R20" s="4">
        <f t="shared" si="2"/>
        <v>9452.4284219447582</v>
      </c>
      <c r="S20" s="4">
        <f t="shared" si="2"/>
        <v>3297.5715780552423</v>
      </c>
    </row>
    <row r="21" spans="9:19" x14ac:dyDescent="0.3">
      <c r="I21">
        <v>9</v>
      </c>
      <c r="J21" s="14">
        <f>'Performance evolution'!L21</f>
        <v>1.5</v>
      </c>
      <c r="K21" s="25">
        <f>'Performance evolution'!K21</f>
        <v>1.3267382729077177</v>
      </c>
      <c r="L21" s="15">
        <f t="shared" ref="L21:M30" si="4">L20-($F$2*$F$3*$F$4*($F$5/2))*L20/SUM($L20:$M20)+R20</f>
        <v>69309.386767467295</v>
      </c>
      <c r="M21" s="15">
        <f t="shared" si="4"/>
        <v>15690.613232532685</v>
      </c>
      <c r="N21" s="31">
        <f t="shared" si="0"/>
        <v>3329.293403476539</v>
      </c>
      <c r="O21" s="31">
        <f t="shared" si="0"/>
        <v>1286.9304677468233</v>
      </c>
      <c r="P21" s="30">
        <f t="shared" si="1"/>
        <v>0.72121575910360491</v>
      </c>
      <c r="Q21" s="30">
        <f t="shared" si="1"/>
        <v>0.27878424089639509</v>
      </c>
      <c r="R21" s="4">
        <f t="shared" si="2"/>
        <v>9195.5009285709621</v>
      </c>
      <c r="S21" s="4">
        <f t="shared" si="2"/>
        <v>3554.4990714290375</v>
      </c>
    </row>
    <row r="22" spans="9:19" x14ac:dyDescent="0.3">
      <c r="I22">
        <v>9.5</v>
      </c>
      <c r="J22" s="14">
        <f>'Performance evolution'!L22</f>
        <v>1.5</v>
      </c>
      <c r="K22" s="25">
        <f>'Performance evolution'!K22</f>
        <v>1.3664698220215097</v>
      </c>
      <c r="L22" s="15">
        <f t="shared" si="4"/>
        <v>68108.479680918157</v>
      </c>
      <c r="M22" s="15">
        <f t="shared" si="4"/>
        <v>16891.520319081817</v>
      </c>
      <c r="N22" s="31">
        <f t="shared" si="0"/>
        <v>3305.8647210869735</v>
      </c>
      <c r="O22" s="31">
        <f t="shared" si="0"/>
        <v>1433.6871425842508</v>
      </c>
      <c r="P22" s="30">
        <f t="shared" si="1"/>
        <v>0.69750575923148006</v>
      </c>
      <c r="Q22" s="30">
        <f t="shared" si="1"/>
        <v>0.30249424076851994</v>
      </c>
      <c r="R22" s="4">
        <f t="shared" si="2"/>
        <v>8893.1984302013716</v>
      </c>
      <c r="S22" s="4">
        <f t="shared" si="2"/>
        <v>3856.8015697986293</v>
      </c>
    </row>
    <row r="23" spans="9:19" x14ac:dyDescent="0.3">
      <c r="I23">
        <v>10</v>
      </c>
      <c r="J23" s="14">
        <f>'Performance evolution'!L23</f>
        <v>1.5</v>
      </c>
      <c r="K23" s="25">
        <f>'Performance evolution'!K23</f>
        <v>1.413791315571453</v>
      </c>
      <c r="L23" s="15">
        <f t="shared" si="4"/>
        <v>66785.406158981801</v>
      </c>
      <c r="M23" s="15">
        <f t="shared" si="4"/>
        <v>18214.593841018173</v>
      </c>
      <c r="N23" s="31">
        <f t="shared" si="0"/>
        <v>3279.7224768526971</v>
      </c>
      <c r="O23" s="31">
        <f t="shared" si="0"/>
        <v>1616.2141593151539</v>
      </c>
      <c r="P23" s="30">
        <f t="shared" si="1"/>
        <v>0.66988662651888453</v>
      </c>
      <c r="Q23" s="30">
        <f t="shared" si="1"/>
        <v>0.33011337348111547</v>
      </c>
      <c r="R23" s="4">
        <f t="shared" si="2"/>
        <v>8541.0544881157784</v>
      </c>
      <c r="S23" s="4">
        <f t="shared" si="2"/>
        <v>4208.9455118842225</v>
      </c>
    </row>
    <row r="24" spans="9:19" x14ac:dyDescent="0.3">
      <c r="I24">
        <v>10.5</v>
      </c>
      <c r="J24" s="14">
        <f>'Performance evolution'!L24</f>
        <v>1.5</v>
      </c>
      <c r="K24" s="25">
        <f>'Performance evolution'!K24</f>
        <v>1.4685612323620336</v>
      </c>
      <c r="L24" s="15">
        <f t="shared" si="4"/>
        <v>65308.649723250302</v>
      </c>
      <c r="M24" s="15">
        <f t="shared" si="4"/>
        <v>19691.350276749668</v>
      </c>
      <c r="N24" s="31">
        <f t="shared" si="0"/>
        <v>3250.1212912376814</v>
      </c>
      <c r="O24" s="31">
        <f t="shared" si="0"/>
        <v>1841.7671045454883</v>
      </c>
      <c r="P24" s="30">
        <f t="shared" si="1"/>
        <v>0.6382938977863809</v>
      </c>
      <c r="Q24" s="30">
        <f t="shared" si="1"/>
        <v>0.36170610221361915</v>
      </c>
      <c r="R24" s="4">
        <f t="shared" si="2"/>
        <v>8138.2471967763568</v>
      </c>
      <c r="S24" s="4">
        <f t="shared" si="2"/>
        <v>4611.7528032236442</v>
      </c>
    </row>
    <row r="25" spans="9:19" x14ac:dyDescent="0.3">
      <c r="I25">
        <v>11</v>
      </c>
      <c r="J25" s="14">
        <f>'Performance evolution'!L25</f>
        <v>1.5</v>
      </c>
      <c r="K25" s="25">
        <f>'Performance evolution'!K25</f>
        <v>1.5300806486939795</v>
      </c>
      <c r="L25" s="15">
        <f t="shared" si="4"/>
        <v>63650.59946153911</v>
      </c>
      <c r="M25" s="15">
        <f t="shared" si="4"/>
        <v>21349.400538460861</v>
      </c>
      <c r="N25" s="31">
        <f t="shared" si="0"/>
        <v>3216.3351290872915</v>
      </c>
      <c r="O25" s="31">
        <f t="shared" si="0"/>
        <v>2116.9180803228383</v>
      </c>
      <c r="P25" s="30">
        <f t="shared" si="1"/>
        <v>0.60307189679505691</v>
      </c>
      <c r="Q25" s="30">
        <f t="shared" si="1"/>
        <v>0.39692810320494315</v>
      </c>
      <c r="R25" s="4">
        <f t="shared" si="2"/>
        <v>7689.1666841369752</v>
      </c>
      <c r="S25" s="4">
        <f t="shared" si="2"/>
        <v>5060.8333158630248</v>
      </c>
    </row>
    <row r="26" spans="9:19" x14ac:dyDescent="0.3">
      <c r="I26">
        <v>11.5</v>
      </c>
      <c r="J26" s="14">
        <f>'Performance evolution'!L26</f>
        <v>1.5</v>
      </c>
      <c r="K26" s="25">
        <f>'Performance evolution'!K26</f>
        <v>1.596951627870417</v>
      </c>
      <c r="L26" s="15">
        <f t="shared" si="4"/>
        <v>61792.176226445212</v>
      </c>
      <c r="M26" s="15">
        <f t="shared" si="4"/>
        <v>23207.823773554752</v>
      </c>
      <c r="N26" s="31">
        <f t="shared" si="0"/>
        <v>3177.7431125318835</v>
      </c>
      <c r="O26" s="31">
        <f t="shared" si="0"/>
        <v>2445.9216699388044</v>
      </c>
      <c r="P26" s="30">
        <f t="shared" si="1"/>
        <v>0.5650662398009757</v>
      </c>
      <c r="Q26" s="30">
        <f t="shared" si="1"/>
        <v>0.4349337601990243</v>
      </c>
      <c r="R26" s="4">
        <f t="shared" si="2"/>
        <v>7204.5945574624402</v>
      </c>
      <c r="S26" s="4">
        <f t="shared" si="2"/>
        <v>5545.4054425375598</v>
      </c>
    </row>
    <row r="27" spans="9:19" x14ac:dyDescent="0.3">
      <c r="I27">
        <v>12</v>
      </c>
      <c r="J27" s="14">
        <f>'Performance evolution'!L27</f>
        <v>1.5</v>
      </c>
      <c r="K27" s="25">
        <f>'Performance evolution'!K27</f>
        <v>1.6669751070433967</v>
      </c>
      <c r="L27" s="15">
        <f t="shared" si="4"/>
        <v>59727.944349940874</v>
      </c>
      <c r="M27" s="15">
        <f t="shared" si="4"/>
        <v>25272.055650059097</v>
      </c>
      <c r="N27" s="31">
        <f t="shared" si="0"/>
        <v>3133.9368289935428</v>
      </c>
      <c r="O27" s="31">
        <f t="shared" si="0"/>
        <v>2828.3446310672284</v>
      </c>
      <c r="P27" s="30">
        <f t="shared" si="1"/>
        <v>0.52562711941505691</v>
      </c>
      <c r="Q27" s="30">
        <f t="shared" si="1"/>
        <v>0.47437288058494315</v>
      </c>
      <c r="R27" s="4">
        <f t="shared" si="2"/>
        <v>6701.7457725419754</v>
      </c>
      <c r="S27" s="4">
        <f t="shared" si="2"/>
        <v>6048.2542274580255</v>
      </c>
    </row>
    <row r="28" spans="9:19" x14ac:dyDescent="0.3">
      <c r="I28">
        <v>12.5</v>
      </c>
      <c r="J28" s="14">
        <f>'Performance evolution'!L28</f>
        <v>1.5</v>
      </c>
      <c r="K28" s="25">
        <f>'Performance evolution'!K28</f>
        <v>1.7371602531289634</v>
      </c>
      <c r="L28" s="15">
        <f t="shared" si="4"/>
        <v>57470.498469991711</v>
      </c>
      <c r="M28" s="15">
        <f t="shared" si="4"/>
        <v>27529.50153000826</v>
      </c>
      <c r="N28" s="31">
        <f t="shared" si="0"/>
        <v>3084.832154418003</v>
      </c>
      <c r="O28" s="31">
        <f t="shared" si="0"/>
        <v>3256.3742626590033</v>
      </c>
      <c r="P28" s="30">
        <f t="shared" si="1"/>
        <v>0.48647401638124932</v>
      </c>
      <c r="Q28" s="30">
        <f t="shared" si="1"/>
        <v>0.51352598361875068</v>
      </c>
      <c r="R28" s="4">
        <f t="shared" si="2"/>
        <v>6202.5437088609287</v>
      </c>
      <c r="S28" s="4">
        <f t="shared" si="2"/>
        <v>6547.4562911390713</v>
      </c>
    </row>
    <row r="29" spans="9:19" x14ac:dyDescent="0.3">
      <c r="I29">
        <v>13</v>
      </c>
      <c r="J29" s="14">
        <f>'Performance evolution'!L29</f>
        <v>1.5</v>
      </c>
      <c r="K29" s="25">
        <f>'Performance evolution'!K29</f>
        <v>1.8039309103440118</v>
      </c>
      <c r="L29" s="15">
        <f t="shared" si="4"/>
        <v>55052.467408353885</v>
      </c>
      <c r="M29" s="15">
        <f t="shared" si="4"/>
        <v>29947.53259164609</v>
      </c>
      <c r="N29" s="31">
        <f t="shared" si="0"/>
        <v>3030.7557139508926</v>
      </c>
      <c r="O29" s="31">
        <f t="shared" si="0"/>
        <v>3712.8955826874922</v>
      </c>
      <c r="P29" s="30">
        <f t="shared" si="1"/>
        <v>0.44942355122390171</v>
      </c>
      <c r="Q29" s="30">
        <f t="shared" si="1"/>
        <v>0.55057644877609824</v>
      </c>
      <c r="R29" s="4">
        <f t="shared" si="2"/>
        <v>5730.1502781047466</v>
      </c>
      <c r="S29" s="4">
        <f t="shared" si="2"/>
        <v>7019.8497218952525</v>
      </c>
    </row>
    <row r="30" spans="9:19" x14ac:dyDescent="0.3">
      <c r="I30">
        <v>13.5</v>
      </c>
      <c r="J30" s="14">
        <f>'Performance evolution'!L30</f>
        <v>1.5</v>
      </c>
      <c r="K30" s="25">
        <f>'Performance evolution'!K30</f>
        <v>1.8635859948025992</v>
      </c>
      <c r="L30" s="15">
        <f t="shared" si="4"/>
        <v>52524.747575205547</v>
      </c>
      <c r="M30" s="15">
        <f t="shared" si="4"/>
        <v>32475.252424794424</v>
      </c>
      <c r="N30" s="31">
        <f t="shared" si="0"/>
        <v>2972.4724616022258</v>
      </c>
      <c r="O30" s="31">
        <f t="shared" si="0"/>
        <v>4171.9652292657156</v>
      </c>
      <c r="P30" s="30">
        <f t="shared" si="1"/>
        <v>0.41605408154117657</v>
      </c>
      <c r="Q30" s="30">
        <f t="shared" si="1"/>
        <v>0.58394591845882338</v>
      </c>
      <c r="R30" s="4">
        <f t="shared" si="2"/>
        <v>5304.6895396500013</v>
      </c>
      <c r="S30" s="4">
        <f t="shared" si="2"/>
        <v>7445.3104603499978</v>
      </c>
    </row>
    <row r="31" spans="9:19" x14ac:dyDescent="0.3">
      <c r="I31">
        <v>14</v>
      </c>
      <c r="J31" s="14">
        <f>'Performance evolution'!L31</f>
        <v>1.5</v>
      </c>
      <c r="K31" s="25">
        <f>'Performance evolution'!K31</f>
        <v>1.9129787890501895</v>
      </c>
      <c r="L31" s="15">
        <f>L30-($F$2*$F$3*$F$4*($F$5/2))*L30/SUM($L30:$M30)+R30</f>
        <v>49950.724978574712</v>
      </c>
      <c r="M31" s="15">
        <f>M30-($F$2*$F$3*$F$4*($F$5/2))*M30/SUM($L30:$M30)+S30</f>
        <v>35049.275021425259</v>
      </c>
      <c r="N31" s="31">
        <f t="shared" si="0"/>
        <v>2911.1331704123145</v>
      </c>
      <c r="O31" s="31">
        <f t="shared" si="0"/>
        <v>4602.9882294026656</v>
      </c>
      <c r="P31" s="30">
        <f t="shared" si="1"/>
        <v>0.38742163128799001</v>
      </c>
      <c r="Q31" s="30">
        <f t="shared" si="1"/>
        <v>0.61257836871200999</v>
      </c>
      <c r="R31" s="4">
        <f t="shared" si="2"/>
        <v>4939.625798921873</v>
      </c>
      <c r="S31" s="4">
        <f t="shared" si="2"/>
        <v>7810.374201078127</v>
      </c>
    </row>
    <row r="32" spans="9:19" x14ac:dyDescent="0.3">
      <c r="I32">
        <v>14.5</v>
      </c>
      <c r="J32" s="14">
        <f>'Performance evolution'!L32</f>
        <v>1.5</v>
      </c>
      <c r="K32" s="25">
        <f>'Performance evolution'!K32</f>
        <v>1.9502434322093714</v>
      </c>
      <c r="L32" s="15">
        <f t="shared" ref="L32:M42" si="5">L31-($F$2*$F$3*$F$4*($F$5/2))*L31/SUM($L31:$M31)+R31</f>
        <v>47397.742030710375</v>
      </c>
      <c r="M32" s="15">
        <f t="shared" si="5"/>
        <v>37602.257969289596</v>
      </c>
      <c r="N32" s="31">
        <f t="shared" si="0"/>
        <v>2848.1451450750851</v>
      </c>
      <c r="O32" s="31">
        <f t="shared" si="0"/>
        <v>4978.2119605984872</v>
      </c>
      <c r="P32" s="30">
        <f t="shared" si="1"/>
        <v>0.36391709535083377</v>
      </c>
      <c r="Q32" s="30">
        <f t="shared" si="1"/>
        <v>0.63608290464916617</v>
      </c>
      <c r="R32" s="4">
        <f t="shared" si="2"/>
        <v>4639.9429657231303</v>
      </c>
      <c r="S32" s="4">
        <f t="shared" si="2"/>
        <v>8110.0570342768688</v>
      </c>
    </row>
    <row r="33" spans="9:19" x14ac:dyDescent="0.3">
      <c r="I33">
        <v>15</v>
      </c>
      <c r="J33" s="14">
        <f>'Performance evolution'!L33</f>
        <v>1.5</v>
      </c>
      <c r="K33" s="25">
        <f>'Performance evolution'!K33</f>
        <v>1.9752913394242029</v>
      </c>
      <c r="L33" s="15">
        <f t="shared" si="5"/>
        <v>44928.023691826944</v>
      </c>
      <c r="M33" s="15">
        <f t="shared" si="5"/>
        <v>40071.97630817302</v>
      </c>
      <c r="N33" s="31">
        <f t="shared" si="0"/>
        <v>2784.9932000270842</v>
      </c>
      <c r="O33" s="31">
        <f t="shared" si="0"/>
        <v>5280.7386722837</v>
      </c>
      <c r="P33" s="30">
        <f t="shared" si="1"/>
        <v>0.34528710402434942</v>
      </c>
      <c r="Q33" s="30">
        <f t="shared" si="1"/>
        <v>0.65471289597565063</v>
      </c>
      <c r="R33" s="4">
        <f t="shared" si="2"/>
        <v>4402.4105763104553</v>
      </c>
      <c r="S33" s="4">
        <f t="shared" si="2"/>
        <v>8347.5894236895456</v>
      </c>
    </row>
    <row r="34" spans="9:19" x14ac:dyDescent="0.3">
      <c r="I34">
        <v>15.5</v>
      </c>
      <c r="J34" s="14">
        <f>'Performance evolution'!L34</f>
        <v>1.5</v>
      </c>
      <c r="K34" s="25">
        <f>'Performance evolution'!K34</f>
        <v>1.9898202601995665</v>
      </c>
      <c r="L34" s="15">
        <f t="shared" si="5"/>
        <v>42591.230714363352</v>
      </c>
      <c r="M34" s="15">
        <f t="shared" si="5"/>
        <v>42408.769285636612</v>
      </c>
      <c r="N34" s="31">
        <f t="shared" si="0"/>
        <v>2723.050138205253</v>
      </c>
      <c r="O34" s="31">
        <f t="shared" si="0"/>
        <v>5509.0260053712791</v>
      </c>
      <c r="P34" s="30">
        <f t="shared" si="1"/>
        <v>0.33078534390501746</v>
      </c>
      <c r="Q34" s="30">
        <f t="shared" si="1"/>
        <v>0.66921465609498254</v>
      </c>
      <c r="R34" s="4">
        <f t="shared" si="2"/>
        <v>4217.5131347889728</v>
      </c>
      <c r="S34" s="4">
        <f t="shared" si="2"/>
        <v>8532.4868652110272</v>
      </c>
    </row>
    <row r="35" spans="9:19" x14ac:dyDescent="0.3">
      <c r="I35">
        <v>16</v>
      </c>
      <c r="J35" s="14">
        <f>'Performance evolution'!L35</f>
        <v>1.5</v>
      </c>
      <c r="K35" s="25">
        <f>'Performance evolution'!K35</f>
        <v>1.9967529708506588</v>
      </c>
      <c r="L35" s="15">
        <f t="shared" si="5"/>
        <v>40420.05924199782</v>
      </c>
      <c r="M35" s="15">
        <f t="shared" si="5"/>
        <v>44579.940758002151</v>
      </c>
      <c r="N35" s="31">
        <f t="shared" si="0"/>
        <v>2663.4166879231907</v>
      </c>
      <c r="O35" s="31">
        <f t="shared" si="0"/>
        <v>5675.2819462498537</v>
      </c>
      <c r="P35" s="30">
        <f t="shared" si="1"/>
        <v>0.31940435849404264</v>
      </c>
      <c r="Q35" s="30">
        <f t="shared" si="1"/>
        <v>0.68059564150595742</v>
      </c>
      <c r="R35" s="4">
        <f t="shared" si="2"/>
        <v>4072.4055707990437</v>
      </c>
      <c r="S35" s="4">
        <f t="shared" si="2"/>
        <v>8677.5944292009572</v>
      </c>
    </row>
    <row r="36" spans="9:19" x14ac:dyDescent="0.3">
      <c r="I36">
        <v>16.5</v>
      </c>
      <c r="J36" s="14">
        <f>'Performance evolution'!L36</f>
        <v>1.5</v>
      </c>
      <c r="K36" s="25">
        <f>'Performance evolution'!K36</f>
        <v>1.9992793651017049</v>
      </c>
      <c r="L36" s="15">
        <f t="shared" si="5"/>
        <v>38429.455926497183</v>
      </c>
      <c r="M36" s="15">
        <f t="shared" si="5"/>
        <v>46570.544073502788</v>
      </c>
      <c r="N36" s="31">
        <f t="shared" si="0"/>
        <v>2606.8260680149974</v>
      </c>
      <c r="O36" s="31">
        <f t="shared" si="0"/>
        <v>5798.5462277848337</v>
      </c>
      <c r="P36" s="30">
        <f t="shared" si="1"/>
        <v>0.31013808505753276</v>
      </c>
      <c r="Q36" s="30">
        <f t="shared" si="1"/>
        <v>0.68986191494246729</v>
      </c>
      <c r="R36" s="4">
        <f t="shared" si="2"/>
        <v>3954.2605844835425</v>
      </c>
      <c r="S36" s="4">
        <f t="shared" si="2"/>
        <v>8795.7394155164584</v>
      </c>
    </row>
    <row r="37" spans="9:19" x14ac:dyDescent="0.3">
      <c r="I37">
        <v>17</v>
      </c>
      <c r="J37" s="14">
        <f>'Performance evolution'!L37</f>
        <v>1.5</v>
      </c>
      <c r="K37" s="25">
        <f>'Performance evolution'!K37</f>
        <v>1.9999055450835357</v>
      </c>
      <c r="L37" s="15">
        <f t="shared" si="5"/>
        <v>36619.298122006148</v>
      </c>
      <c r="M37" s="15">
        <f t="shared" si="5"/>
        <v>48380.70187799383</v>
      </c>
      <c r="N37" s="31">
        <f t="shared" si="0"/>
        <v>2553.63799858229</v>
      </c>
      <c r="O37" s="31">
        <f t="shared" si="0"/>
        <v>5896.3075770837995</v>
      </c>
      <c r="P37" s="30">
        <f t="shared" si="1"/>
        <v>0.30220762674924007</v>
      </c>
      <c r="Q37" s="30">
        <f t="shared" si="1"/>
        <v>0.69779237325075993</v>
      </c>
      <c r="R37" s="4">
        <f t="shared" si="2"/>
        <v>3853.1472410528108</v>
      </c>
      <c r="S37" s="4">
        <f t="shared" si="2"/>
        <v>8896.8527589471887</v>
      </c>
    </row>
    <row r="38" spans="9:19" x14ac:dyDescent="0.3">
      <c r="I38">
        <v>17.5</v>
      </c>
      <c r="J38" s="14">
        <f>'Performance evolution'!L38</f>
        <v>1.5</v>
      </c>
      <c r="K38" s="25">
        <f>'Performance evolution'!K38</f>
        <v>1.9999942240307429</v>
      </c>
      <c r="L38" s="15">
        <f t="shared" si="5"/>
        <v>34979.550644758034</v>
      </c>
      <c r="M38" s="15">
        <f t="shared" si="5"/>
        <v>50020.449355241944</v>
      </c>
      <c r="N38" s="31">
        <f t="shared" si="0"/>
        <v>2503.921439920402</v>
      </c>
      <c r="O38" s="31">
        <f t="shared" si="0"/>
        <v>5979.4017989016293</v>
      </c>
      <c r="P38" s="30">
        <f t="shared" si="1"/>
        <v>0.29515808480122102</v>
      </c>
      <c r="Q38" s="30">
        <f t="shared" si="1"/>
        <v>0.70484191519877903</v>
      </c>
      <c r="R38" s="4">
        <f t="shared" si="2"/>
        <v>3763.2655812155681</v>
      </c>
      <c r="S38" s="4">
        <f t="shared" si="2"/>
        <v>8986.7344187844319</v>
      </c>
    </row>
    <row r="39" spans="9:19" x14ac:dyDescent="0.3">
      <c r="I39">
        <v>18</v>
      </c>
      <c r="J39" s="14">
        <f>'Performance evolution'!L39</f>
        <v>1.5</v>
      </c>
      <c r="K39" s="25">
        <f>'Performance evolution'!K39</f>
        <v>1.9999998751796342</v>
      </c>
      <c r="L39" s="15">
        <f t="shared" si="5"/>
        <v>33495.883629259901</v>
      </c>
      <c r="M39" s="15">
        <f t="shared" si="5"/>
        <v>51504.116370740085</v>
      </c>
      <c r="N39" s="31">
        <f t="shared" si="0"/>
        <v>2457.5823320303875</v>
      </c>
      <c r="O39" s="31">
        <f t="shared" si="0"/>
        <v>6052.4767859255944</v>
      </c>
      <c r="P39" s="30">
        <f t="shared" si="1"/>
        <v>0.28878557692330936</v>
      </c>
      <c r="Q39" s="30">
        <f t="shared" si="1"/>
        <v>0.71121442307669069</v>
      </c>
      <c r="R39" s="4">
        <f t="shared" si="2"/>
        <v>3682.0161057721944</v>
      </c>
      <c r="S39" s="4">
        <f t="shared" si="2"/>
        <v>9067.9838942278056</v>
      </c>
    </row>
    <row r="40" spans="9:19" x14ac:dyDescent="0.3">
      <c r="I40">
        <v>18.5</v>
      </c>
      <c r="J40" s="14">
        <f>'Performance evolution'!L40</f>
        <v>1.5</v>
      </c>
      <c r="K40" s="25">
        <f>'Performance evolution'!K40</f>
        <v>1.9999999992055582</v>
      </c>
      <c r="L40" s="15">
        <f t="shared" si="5"/>
        <v>32153.517190643106</v>
      </c>
      <c r="M40" s="15">
        <f t="shared" si="5"/>
        <v>52846.482809356879</v>
      </c>
      <c r="N40" s="31">
        <f t="shared" si="0"/>
        <v>2414.4667699675656</v>
      </c>
      <c r="O40" s="31">
        <f t="shared" si="0"/>
        <v>6117.3369264731555</v>
      </c>
      <c r="P40" s="30">
        <f t="shared" si="1"/>
        <v>0.28299605287154311</v>
      </c>
      <c r="Q40" s="30">
        <f t="shared" si="1"/>
        <v>0.71700394712845672</v>
      </c>
      <c r="R40" s="4">
        <f t="shared" si="2"/>
        <v>3608.1996741121748</v>
      </c>
      <c r="S40" s="4">
        <f t="shared" si="2"/>
        <v>9141.8003258878234</v>
      </c>
    </row>
    <row r="41" spans="9:19" x14ac:dyDescent="0.3">
      <c r="I41">
        <v>19</v>
      </c>
      <c r="J41" s="14">
        <f>'Performance evolution'!L41</f>
        <v>1.5</v>
      </c>
      <c r="K41" s="25">
        <f>'Performance evolution'!K41</f>
        <v>1.9999999999983689</v>
      </c>
      <c r="L41" s="15">
        <f t="shared" si="5"/>
        <v>30938.689286158813</v>
      </c>
      <c r="M41" s="15">
        <f t="shared" si="5"/>
        <v>54061.310713841172</v>
      </c>
      <c r="N41" s="31">
        <f t="shared" si="0"/>
        <v>2374.4068284025393</v>
      </c>
      <c r="O41" s="31">
        <f t="shared" si="0"/>
        <v>6175.0776368205989</v>
      </c>
      <c r="P41" s="30">
        <f t="shared" si="1"/>
        <v>0.27772514682738453</v>
      </c>
      <c r="Q41" s="30">
        <f t="shared" si="1"/>
        <v>0.72227485317261542</v>
      </c>
      <c r="R41" s="4">
        <f t="shared" si="2"/>
        <v>3540.9956220491526</v>
      </c>
      <c r="S41" s="4">
        <f t="shared" si="2"/>
        <v>9209.0043779508469</v>
      </c>
    </row>
    <row r="42" spans="9:19" x14ac:dyDescent="0.3">
      <c r="I42">
        <v>19.5</v>
      </c>
      <c r="J42" s="14">
        <f>'Performance evolution'!L42</f>
        <v>1.5</v>
      </c>
      <c r="K42" s="25">
        <f>'Performance evolution'!K42</f>
        <v>1.9999999999999987</v>
      </c>
      <c r="L42" s="15">
        <f t="shared" si="5"/>
        <v>29838.881515284142</v>
      </c>
      <c r="M42" s="15">
        <f t="shared" si="5"/>
        <v>55161.118484715844</v>
      </c>
      <c r="N42" s="31">
        <f t="shared" si="0"/>
        <v>2337.2321650921708</v>
      </c>
      <c r="O42" s="31">
        <f t="shared" si="0"/>
        <v>6226.5966097939436</v>
      </c>
      <c r="P42" s="30">
        <f t="shared" si="1"/>
        <v>0.27291906768923602</v>
      </c>
      <c r="Q42" s="30">
        <f t="shared" si="1"/>
        <v>0.72708093231076387</v>
      </c>
      <c r="R42" s="4">
        <f t="shared" si="2"/>
        <v>3479.7181130377594</v>
      </c>
      <c r="S42" s="4">
        <f t="shared" si="2"/>
        <v>9270.2818869622388</v>
      </c>
    </row>
    <row r="43" spans="9:19" x14ac:dyDescent="0.3">
      <c r="I43" s="8">
        <v>20</v>
      </c>
      <c r="J43" s="22">
        <f>'Performance evolution'!L43</f>
        <v>1.5</v>
      </c>
      <c r="K43" s="26">
        <f>'Performance evolution'!K43</f>
        <v>2</v>
      </c>
      <c r="L43" s="23">
        <f>L42-($F$2*$F$3*$F$4*($F$5/2))*L42/SUM($L42:$M42)+R42</f>
        <v>28842.767401029276</v>
      </c>
      <c r="M43" s="23">
        <f>M42-($F$2*$F$3*$F$4*($F$5/2))*M42/SUM($L42:$M42)+S42</f>
        <v>56157.232598970702</v>
      </c>
      <c r="N43" s="32">
        <f t="shared" si="0"/>
        <v>2302.7733413506426</v>
      </c>
      <c r="O43" s="32">
        <f t="shared" si="0"/>
        <v>6272.6592986500373</v>
      </c>
      <c r="P43" s="33">
        <f t="shared" si="1"/>
        <v>0.26853144768570653</v>
      </c>
      <c r="Q43" s="33">
        <f t="shared" si="1"/>
        <v>0.73146855231429353</v>
      </c>
      <c r="R43" s="24">
        <f t="shared" si="2"/>
        <v>3423.7759579927583</v>
      </c>
      <c r="S43" s="24">
        <f t="shared" si="2"/>
        <v>9326.224042007243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559A8-13A7-4DC9-A1A2-098F16EE399F}">
  <dimension ref="B2:S44"/>
  <sheetViews>
    <sheetView zoomScale="72" zoomScaleNormal="80" workbookViewId="0">
      <selection activeCell="F13" sqref="F13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0.34</v>
      </c>
      <c r="I3">
        <v>0</v>
      </c>
      <c r="J3" s="14">
        <f>'Performance evolution'!N3</f>
        <v>0.9</v>
      </c>
      <c r="K3" s="25">
        <f>'Performance evolution'!M3</f>
        <v>0.7</v>
      </c>
      <c r="L3" s="15">
        <f>F2*F3*F4-M3</f>
        <v>169660</v>
      </c>
      <c r="M3" s="29">
        <f>F2*F3*F4*0.002</f>
        <v>340</v>
      </c>
      <c r="N3" s="31">
        <f>IF($F$6=1,J3^$F$7*LOG(L3)^$F$8,EXP(J3*$F$7+LOG(L3)*$F$8))</f>
        <v>3102.1825664321641</v>
      </c>
      <c r="O3" s="31">
        <f>IF($F$6=1,K3^$F$7*LOG(M3)^$F$8,EXP(K3*$F$7+LOG(M3)*$F$8))</f>
        <v>47.433728342555405</v>
      </c>
      <c r="P3" s="30">
        <f>N3/SUM($N3:$O3)</f>
        <v>0.98493983904602955</v>
      </c>
      <c r="Q3" s="30">
        <f>O3/SUM($N3:$O3)</f>
        <v>1.506016095397048E-2</v>
      </c>
      <c r="R3" s="4">
        <f>$F$2*$F$3*$F$4*($F$5/2)*P3</f>
        <v>22604.369306106379</v>
      </c>
      <c r="S3" s="4">
        <f>$F$2*$F$3*$F$4*($F$5/2)*Q3</f>
        <v>345.63069389362255</v>
      </c>
    </row>
    <row r="4" spans="2:19" x14ac:dyDescent="0.3">
      <c r="B4" t="s">
        <v>29</v>
      </c>
      <c r="F4" s="17">
        <f>'Total market'!F6</f>
        <v>0.5</v>
      </c>
      <c r="I4">
        <v>0.5</v>
      </c>
      <c r="J4" s="14">
        <f>'Performance evolution'!N4</f>
        <v>0.9</v>
      </c>
      <c r="K4" s="25">
        <f>'Performance evolution'!M4</f>
        <v>0.70073936043929963</v>
      </c>
      <c r="L4" s="15">
        <f>L3-($F$2*$F$3*$F$4*($F$5/2))*L3/SUM($L3:$M3)+R3</f>
        <v>169360.26930610638</v>
      </c>
      <c r="M4" s="15">
        <f>M3-($F$2*$F$3*$F$4*($F$5/2))*M3/SUM($L3:$M3)+S3</f>
        <v>639.73069389362263</v>
      </c>
      <c r="N4" s="31">
        <f t="shared" ref="N4:O43" si="0">IF($F$6=1,J4^$F$7*LOG(L4)^$F$8,EXP(J4*$F$7+LOG(L4)*$F$8))</f>
        <v>3099.9055664915218</v>
      </c>
      <c r="O4" s="31">
        <f t="shared" si="0"/>
        <v>79.553718643687063</v>
      </c>
      <c r="P4" s="30">
        <f t="shared" ref="P4:Q43" si="1">N4/SUM($N4:$O4)</f>
        <v>0.97497885284594732</v>
      </c>
      <c r="Q4" s="30">
        <f t="shared" si="1"/>
        <v>2.5021147154052636E-2</v>
      </c>
      <c r="R4" s="4">
        <f t="shared" ref="R4:S43" si="2">$F$2*$F$3*$F$4*($F$5/2)*P4</f>
        <v>22375.76467281449</v>
      </c>
      <c r="S4" s="4">
        <f t="shared" si="2"/>
        <v>574.23532718550803</v>
      </c>
    </row>
    <row r="5" spans="2:19" x14ac:dyDescent="0.3">
      <c r="B5" t="s">
        <v>40</v>
      </c>
      <c r="F5" s="16">
        <v>0.27</v>
      </c>
      <c r="I5">
        <v>1</v>
      </c>
      <c r="J5" s="14">
        <f>'Performance evolution'!N5</f>
        <v>0.9</v>
      </c>
      <c r="K5" s="25">
        <f>'Performance evolution'!M5</f>
        <v>0.70164925751904428</v>
      </c>
      <c r="L5" s="15">
        <f t="shared" ref="L5:M20" si="3">L4-($F$2*$F$3*$F$4*($F$5/2))*L4/SUM($L4:$M4)+R4</f>
        <v>168872.3976225965</v>
      </c>
      <c r="M5" s="15">
        <f t="shared" si="3"/>
        <v>1127.6023774034916</v>
      </c>
      <c r="N5" s="31">
        <f t="shared" si="0"/>
        <v>3096.1935317788652</v>
      </c>
      <c r="O5" s="31">
        <f t="shared" si="0"/>
        <v>121.47804052878942</v>
      </c>
      <c r="P5" s="30">
        <f t="shared" si="1"/>
        <v>0.9622466004379473</v>
      </c>
      <c r="Q5" s="30">
        <f t="shared" si="1"/>
        <v>3.7753399562052758E-2</v>
      </c>
      <c r="R5" s="4">
        <f t="shared" si="2"/>
        <v>22083.559480050892</v>
      </c>
      <c r="S5" s="4">
        <f t="shared" si="2"/>
        <v>866.44051994911081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evolution'!N6</f>
        <v>0.9</v>
      </c>
      <c r="K6" s="25">
        <f>'Performance evolution'!M6</f>
        <v>0.70279571674910446</v>
      </c>
      <c r="L6" s="15">
        <f t="shared" si="3"/>
        <v>168158.18342359687</v>
      </c>
      <c r="M6" s="15">
        <f t="shared" si="3"/>
        <v>1841.816576403131</v>
      </c>
      <c r="N6" s="31">
        <f t="shared" si="0"/>
        <v>3090.7464050546077</v>
      </c>
      <c r="O6" s="31">
        <f t="shared" si="0"/>
        <v>170.84560640165847</v>
      </c>
      <c r="P6" s="30">
        <f t="shared" si="1"/>
        <v>0.94761895240067817</v>
      </c>
      <c r="Q6" s="30">
        <f t="shared" si="1"/>
        <v>5.2381047599321814E-2</v>
      </c>
      <c r="R6" s="4">
        <f t="shared" si="2"/>
        <v>21747.854957595566</v>
      </c>
      <c r="S6" s="4">
        <f t="shared" si="2"/>
        <v>1202.1450424044356</v>
      </c>
    </row>
    <row r="7" spans="2:19" ht="14.4" customHeight="1" x14ac:dyDescent="0.3">
      <c r="B7" t="s">
        <v>42</v>
      </c>
      <c r="F7" s="1">
        <v>2.2000000000000002</v>
      </c>
      <c r="I7">
        <v>2</v>
      </c>
      <c r="J7" s="14">
        <f>'Performance evolution'!N7</f>
        <v>0.9</v>
      </c>
      <c r="K7" s="25">
        <f>'Performance evolution'!M7</f>
        <v>0.70427739545672952</v>
      </c>
      <c r="L7" s="15">
        <f t="shared" si="3"/>
        <v>167204.68361900686</v>
      </c>
      <c r="M7" s="15">
        <f t="shared" si="3"/>
        <v>2795.3163809931439</v>
      </c>
      <c r="N7" s="31">
        <f t="shared" si="0"/>
        <v>3083.4501830335971</v>
      </c>
      <c r="O7" s="31">
        <f t="shared" si="0"/>
        <v>224.84548429913119</v>
      </c>
      <c r="P7" s="30">
        <f t="shared" si="1"/>
        <v>0.9320358556463576</v>
      </c>
      <c r="Q7" s="30">
        <f t="shared" si="1"/>
        <v>6.796414435364237E-2</v>
      </c>
      <c r="R7" s="4">
        <f t="shared" si="2"/>
        <v>21390.222887083906</v>
      </c>
      <c r="S7" s="4">
        <f t="shared" si="2"/>
        <v>1559.7771129160924</v>
      </c>
    </row>
    <row r="8" spans="2:19" ht="14.4" customHeight="1" x14ac:dyDescent="0.3">
      <c r="B8" t="s">
        <v>43</v>
      </c>
      <c r="F8" s="1">
        <v>5</v>
      </c>
      <c r="I8">
        <v>2.5</v>
      </c>
      <c r="J8" s="14">
        <f>'Performance evolution'!N8</f>
        <v>0.9</v>
      </c>
      <c r="K8" s="25">
        <f>'Performance evolution'!M8</f>
        <v>0.70624428096202863</v>
      </c>
      <c r="L8" s="15">
        <f t="shared" si="3"/>
        <v>166022.27421752486</v>
      </c>
      <c r="M8" s="15">
        <f t="shared" si="3"/>
        <v>3977.7257824751619</v>
      </c>
      <c r="N8" s="31">
        <f t="shared" si="0"/>
        <v>3074.3636626486973</v>
      </c>
      <c r="O8" s="31">
        <f t="shared" si="0"/>
        <v>281.18562203231801</v>
      </c>
      <c r="P8" s="30">
        <f t="shared" si="1"/>
        <v>0.91620280372098661</v>
      </c>
      <c r="Q8" s="30">
        <f t="shared" si="1"/>
        <v>8.3797196279013386E-2</v>
      </c>
      <c r="R8" s="4">
        <f t="shared" si="2"/>
        <v>21026.854345396641</v>
      </c>
      <c r="S8" s="4">
        <f t="shared" si="2"/>
        <v>1923.1456546033571</v>
      </c>
    </row>
    <row r="9" spans="2:19" x14ac:dyDescent="0.3">
      <c r="B9" s="27"/>
      <c r="I9">
        <v>3</v>
      </c>
      <c r="J9" s="14">
        <f>'Performance evolution'!N9</f>
        <v>0.9</v>
      </c>
      <c r="K9" s="25">
        <f>'Performance evolution'!M9</f>
        <v>0.70892759434576902</v>
      </c>
      <c r="L9" s="15">
        <f t="shared" si="3"/>
        <v>164636.12154355564</v>
      </c>
      <c r="M9" s="15">
        <f t="shared" si="3"/>
        <v>5363.8784564443722</v>
      </c>
      <c r="N9" s="31">
        <f t="shared" si="0"/>
        <v>3063.6562782435449</v>
      </c>
      <c r="O9" s="31">
        <f t="shared" si="0"/>
        <v>338.50487470425378</v>
      </c>
      <c r="P9" s="30">
        <f t="shared" si="1"/>
        <v>0.9005029863412094</v>
      </c>
      <c r="Q9" s="30">
        <f t="shared" si="1"/>
        <v>9.9497013658790559E-2</v>
      </c>
      <c r="R9" s="4">
        <f t="shared" si="2"/>
        <v>20666.543536530757</v>
      </c>
      <c r="S9" s="4">
        <f t="shared" si="2"/>
        <v>2283.4564634692433</v>
      </c>
    </row>
    <row r="10" spans="2:19" x14ac:dyDescent="0.3">
      <c r="I10">
        <v>3.5</v>
      </c>
      <c r="J10" s="14">
        <f>'Performance evolution'!N10</f>
        <v>0.9</v>
      </c>
      <c r="K10" s="25">
        <f>'Performance evolution'!M10</f>
        <v>0.71268678079110181</v>
      </c>
      <c r="L10" s="15">
        <f t="shared" si="3"/>
        <v>163076.78867170637</v>
      </c>
      <c r="M10" s="15">
        <f t="shared" si="3"/>
        <v>6923.2113282936252</v>
      </c>
      <c r="N10" s="31">
        <f t="shared" si="0"/>
        <v>3051.5390458430434</v>
      </c>
      <c r="O10" s="31">
        <f t="shared" si="0"/>
        <v>396.4671417193623</v>
      </c>
      <c r="P10" s="30">
        <f t="shared" si="1"/>
        <v>0.88501553647163034</v>
      </c>
      <c r="Q10" s="30">
        <f t="shared" si="1"/>
        <v>0.11498446352836965</v>
      </c>
      <c r="R10" s="4">
        <f t="shared" si="2"/>
        <v>20311.106562023917</v>
      </c>
      <c r="S10" s="4">
        <f t="shared" si="2"/>
        <v>2638.8934379760835</v>
      </c>
    </row>
    <row r="11" spans="2:19" x14ac:dyDescent="0.3">
      <c r="I11">
        <v>4</v>
      </c>
      <c r="J11" s="14">
        <f>'Performance evolution'!N11</f>
        <v>0.9</v>
      </c>
      <c r="K11" s="25">
        <f>'Performance evolution'!M11</f>
        <v>0.71808062993162147</v>
      </c>
      <c r="L11" s="15">
        <f t="shared" si="3"/>
        <v>161372.52876304992</v>
      </c>
      <c r="M11" s="15">
        <f t="shared" si="3"/>
        <v>8627.4712369500685</v>
      </c>
      <c r="N11" s="31">
        <f t="shared" si="0"/>
        <v>3038.2069379788795</v>
      </c>
      <c r="O11" s="31">
        <f t="shared" si="0"/>
        <v>455.81882006988701</v>
      </c>
      <c r="P11" s="30">
        <f t="shared" si="1"/>
        <v>0.8695433715621953</v>
      </c>
      <c r="Q11" s="30">
        <f t="shared" si="1"/>
        <v>0.13045662843780476</v>
      </c>
      <c r="R11" s="4">
        <f t="shared" si="2"/>
        <v>19956.020377352383</v>
      </c>
      <c r="S11" s="4">
        <f t="shared" si="2"/>
        <v>2993.9796226476192</v>
      </c>
    </row>
    <row r="12" spans="2:19" x14ac:dyDescent="0.3">
      <c r="I12">
        <v>4.5</v>
      </c>
      <c r="J12" s="14">
        <f>'Performance evolution'!N12</f>
        <v>0.9</v>
      </c>
      <c r="K12" s="25">
        <f>'Performance evolution'!M12</f>
        <v>0.72596782174007313</v>
      </c>
      <c r="L12" s="15">
        <f t="shared" si="3"/>
        <v>159543.25775739056</v>
      </c>
      <c r="M12" s="15">
        <f t="shared" si="3"/>
        <v>10456.742242609429</v>
      </c>
      <c r="N12" s="31">
        <f t="shared" si="0"/>
        <v>3023.7920659525084</v>
      </c>
      <c r="O12" s="31">
        <f t="shared" si="0"/>
        <v>518.58794153292979</v>
      </c>
      <c r="P12" s="30">
        <f t="shared" si="1"/>
        <v>0.8536046555036173</v>
      </c>
      <c r="Q12" s="30">
        <f t="shared" si="1"/>
        <v>0.14639534449638281</v>
      </c>
      <c r="R12" s="4">
        <f t="shared" si="2"/>
        <v>19590.226843808017</v>
      </c>
      <c r="S12" s="4">
        <f t="shared" si="2"/>
        <v>3359.7731561919854</v>
      </c>
    </row>
    <row r="13" spans="2:19" x14ac:dyDescent="0.3">
      <c r="I13">
        <v>5</v>
      </c>
      <c r="J13" s="14">
        <f>'Performance evolution'!N13</f>
        <v>0.9</v>
      </c>
      <c r="K13" s="25">
        <f>'Performance evolution'!M13</f>
        <v>0.73763289084896821</v>
      </c>
      <c r="L13" s="15">
        <f t="shared" si="3"/>
        <v>157595.14480395085</v>
      </c>
      <c r="M13" s="15">
        <f t="shared" si="3"/>
        <v>12404.855196049142</v>
      </c>
      <c r="N13" s="31">
        <f t="shared" si="0"/>
        <v>3008.3191357375308</v>
      </c>
      <c r="O13" s="31">
        <f t="shared" si="0"/>
        <v>588.53354054160616</v>
      </c>
      <c r="P13" s="30">
        <f t="shared" si="1"/>
        <v>0.83637541108566316</v>
      </c>
      <c r="Q13" s="30">
        <f t="shared" si="1"/>
        <v>0.16362458891433687</v>
      </c>
      <c r="R13" s="4">
        <f t="shared" si="2"/>
        <v>19194.815684415971</v>
      </c>
      <c r="S13" s="4">
        <f t="shared" si="2"/>
        <v>3755.1843155840311</v>
      </c>
    </row>
    <row r="14" spans="2:19" x14ac:dyDescent="0.3">
      <c r="I14">
        <v>5.5</v>
      </c>
      <c r="J14" s="14">
        <f>'Performance evolution'!N14</f>
        <v>0.9</v>
      </c>
      <c r="K14" s="25">
        <f>'Performance evolution'!M14</f>
        <v>0.75491011595671531</v>
      </c>
      <c r="L14" s="15">
        <f t="shared" si="3"/>
        <v>155514.61593983346</v>
      </c>
      <c r="M14" s="15">
        <f t="shared" si="3"/>
        <v>14485.384060166538</v>
      </c>
      <c r="N14" s="31">
        <f t="shared" si="0"/>
        <v>2991.6532214013746</v>
      </c>
      <c r="O14" s="31">
        <f t="shared" si="0"/>
        <v>671.92622982575574</v>
      </c>
      <c r="P14" s="30">
        <f t="shared" si="1"/>
        <v>0.81659296904269629</v>
      </c>
      <c r="Q14" s="30">
        <f t="shared" si="1"/>
        <v>0.18340703095730362</v>
      </c>
      <c r="R14" s="4">
        <f t="shared" si="2"/>
        <v>18740.808639529881</v>
      </c>
      <c r="S14" s="4">
        <f t="shared" si="2"/>
        <v>4209.1913604701185</v>
      </c>
    </row>
    <row r="15" spans="2:19" x14ac:dyDescent="0.3">
      <c r="I15">
        <v>6</v>
      </c>
      <c r="J15" s="14">
        <f>'Performance evolution'!N15</f>
        <v>0.9</v>
      </c>
      <c r="K15" s="25">
        <f>'Performance evolution'!M15</f>
        <v>0.78023418652312582</v>
      </c>
      <c r="L15" s="15">
        <f t="shared" si="3"/>
        <v>153260.95142748582</v>
      </c>
      <c r="M15" s="15">
        <f t="shared" si="3"/>
        <v>16739.048572514173</v>
      </c>
      <c r="N15" s="31">
        <f t="shared" si="0"/>
        <v>2973.4321702171874</v>
      </c>
      <c r="O15" s="31">
        <f t="shared" si="0"/>
        <v>778.71059386881529</v>
      </c>
      <c r="P15" s="30">
        <f t="shared" si="1"/>
        <v>0.79246242938240008</v>
      </c>
      <c r="Q15" s="30">
        <f t="shared" si="1"/>
        <v>0.20753757061759989</v>
      </c>
      <c r="R15" s="4">
        <f t="shared" si="2"/>
        <v>18187.012754326082</v>
      </c>
      <c r="S15" s="4">
        <f t="shared" si="2"/>
        <v>4762.9872456739176</v>
      </c>
    </row>
    <row r="16" spans="2:19" x14ac:dyDescent="0.3">
      <c r="I16">
        <v>6.5</v>
      </c>
      <c r="J16" s="14">
        <f>'Performance evolution'!N16</f>
        <v>0.9</v>
      </c>
      <c r="K16" s="25">
        <f>'Performance evolution'!M16</f>
        <v>0.81648113976307224</v>
      </c>
      <c r="L16" s="15">
        <f t="shared" si="3"/>
        <v>150757.73573910131</v>
      </c>
      <c r="M16" s="15">
        <f t="shared" si="3"/>
        <v>19242.264260898679</v>
      </c>
      <c r="N16" s="31">
        <f t="shared" si="0"/>
        <v>2952.9833966269248</v>
      </c>
      <c r="O16" s="31">
        <f t="shared" si="0"/>
        <v>923.9717702095611</v>
      </c>
      <c r="P16" s="30">
        <f t="shared" si="1"/>
        <v>0.76167592080681645</v>
      </c>
      <c r="Q16" s="30">
        <f t="shared" si="1"/>
        <v>0.23832407919318363</v>
      </c>
      <c r="R16" s="4">
        <f t="shared" si="2"/>
        <v>17480.462382516438</v>
      </c>
      <c r="S16" s="4">
        <f t="shared" si="2"/>
        <v>5469.5376174835646</v>
      </c>
    </row>
    <row r="17" spans="9:19" x14ac:dyDescent="0.3">
      <c r="I17">
        <v>7</v>
      </c>
      <c r="J17" s="14">
        <f>'Performance evolution'!N17</f>
        <v>0.9</v>
      </c>
      <c r="K17" s="25">
        <f>'Performance evolution'!M17</f>
        <v>0.8663848384624977</v>
      </c>
      <c r="L17" s="15">
        <f t="shared" si="3"/>
        <v>147885.90379683906</v>
      </c>
      <c r="M17" s="15">
        <f t="shared" si="3"/>
        <v>22114.096203160923</v>
      </c>
      <c r="N17" s="31">
        <f t="shared" si="0"/>
        <v>2929.2435514862809</v>
      </c>
      <c r="O17" s="31">
        <f t="shared" si="0"/>
        <v>1129.1390549127932</v>
      </c>
      <c r="P17" s="30">
        <f t="shared" si="1"/>
        <v>0.72177609544935029</v>
      </c>
      <c r="Q17" s="30">
        <f t="shared" si="1"/>
        <v>0.27822390455064977</v>
      </c>
      <c r="R17" s="4">
        <f t="shared" si="2"/>
        <v>16564.761390562588</v>
      </c>
      <c r="S17" s="4">
        <f t="shared" si="2"/>
        <v>6385.2386094374124</v>
      </c>
    </row>
    <row r="18" spans="9:19" x14ac:dyDescent="0.3">
      <c r="I18">
        <v>7.5</v>
      </c>
      <c r="J18" s="14">
        <f>'Performance evolution'!N18</f>
        <v>0.9</v>
      </c>
      <c r="K18" s="25">
        <f>'Performance evolution'!M18</f>
        <v>0.9312779170527814</v>
      </c>
      <c r="L18" s="15">
        <f t="shared" si="3"/>
        <v>144486.06817482837</v>
      </c>
      <c r="M18" s="15">
        <f t="shared" si="3"/>
        <v>25513.93182517161</v>
      </c>
      <c r="N18" s="31">
        <f t="shared" si="0"/>
        <v>2900.7399232008793</v>
      </c>
      <c r="O18" s="31">
        <f t="shared" si="0"/>
        <v>1420.95404819127</v>
      </c>
      <c r="P18" s="30">
        <f t="shared" si="1"/>
        <v>0.6712043801348716</v>
      </c>
      <c r="Q18" s="30">
        <f t="shared" si="1"/>
        <v>0.32879561986512834</v>
      </c>
      <c r="R18" s="4">
        <f t="shared" si="2"/>
        <v>15404.140524095303</v>
      </c>
      <c r="S18" s="4">
        <f t="shared" si="2"/>
        <v>7545.8594759046955</v>
      </c>
    </row>
    <row r="19" spans="9:19" x14ac:dyDescent="0.3">
      <c r="I19">
        <v>8</v>
      </c>
      <c r="J19" s="14">
        <f>'Performance evolution'!N19</f>
        <v>0.9</v>
      </c>
      <c r="K19" s="25">
        <f>'Performance evolution'!M19</f>
        <v>1.0091281544662325</v>
      </c>
      <c r="L19" s="15">
        <f t="shared" si="3"/>
        <v>140384.58949532185</v>
      </c>
      <c r="M19" s="15">
        <f t="shared" si="3"/>
        <v>29615.410504678141</v>
      </c>
      <c r="N19" s="31">
        <f t="shared" si="0"/>
        <v>2865.7554376753565</v>
      </c>
      <c r="O19" s="31">
        <f t="shared" si="0"/>
        <v>1823.7139047138674</v>
      </c>
      <c r="P19" s="30">
        <f t="shared" si="1"/>
        <v>0.61110441895229262</v>
      </c>
      <c r="Q19" s="30">
        <f t="shared" si="1"/>
        <v>0.38889558104770733</v>
      </c>
      <c r="R19" s="4">
        <f t="shared" si="2"/>
        <v>14024.846414955116</v>
      </c>
      <c r="S19" s="4">
        <f t="shared" si="2"/>
        <v>8925.1535850448836</v>
      </c>
    </row>
    <row r="20" spans="9:19" x14ac:dyDescent="0.3">
      <c r="I20">
        <v>8.5</v>
      </c>
      <c r="J20" s="14">
        <f>'Performance evolution'!N20</f>
        <v>0.9</v>
      </c>
      <c r="K20" s="25">
        <f>'Performance evolution'!M20</f>
        <v>1.0927418442311179</v>
      </c>
      <c r="L20" s="15">
        <f t="shared" si="3"/>
        <v>135457.51632840853</v>
      </c>
      <c r="M20" s="15">
        <f t="shared" si="3"/>
        <v>34542.483671591472</v>
      </c>
      <c r="N20" s="31">
        <f t="shared" si="0"/>
        <v>2822.8217049433065</v>
      </c>
      <c r="O20" s="31">
        <f t="shared" si="0"/>
        <v>2340.0777942543718</v>
      </c>
      <c r="P20" s="30">
        <f t="shared" si="1"/>
        <v>0.54675124034120304</v>
      </c>
      <c r="Q20" s="30">
        <f t="shared" si="1"/>
        <v>0.45324875965879702</v>
      </c>
      <c r="R20" s="4">
        <f t="shared" si="2"/>
        <v>12547.94096583061</v>
      </c>
      <c r="S20" s="4">
        <f t="shared" si="2"/>
        <v>10402.059034169391</v>
      </c>
    </row>
    <row r="21" spans="9:19" x14ac:dyDescent="0.3">
      <c r="I21">
        <v>9</v>
      </c>
      <c r="J21" s="14">
        <f>'Performance evolution'!N21</f>
        <v>0.9</v>
      </c>
      <c r="K21" s="25">
        <f>'Performance evolution'!M21</f>
        <v>1.1704115563641841</v>
      </c>
      <c r="L21" s="15">
        <f t="shared" ref="L21:M30" si="4">L20-($F$2*$F$3*$F$4*($F$5/2))*L20/SUM($L20:$M20)+R20</f>
        <v>129718.69258990399</v>
      </c>
      <c r="M21" s="15">
        <f t="shared" si="4"/>
        <v>40281.307410096015</v>
      </c>
      <c r="N21" s="31">
        <f t="shared" si="0"/>
        <v>2771.4916394850102</v>
      </c>
      <c r="O21" s="31">
        <f t="shared" si="0"/>
        <v>2927.8035114223767</v>
      </c>
      <c r="P21" s="30">
        <f t="shared" si="1"/>
        <v>0.48628673653508891</v>
      </c>
      <c r="Q21" s="30">
        <f t="shared" si="1"/>
        <v>0.51371326346491109</v>
      </c>
      <c r="R21" s="4">
        <f t="shared" si="2"/>
        <v>11160.280603480291</v>
      </c>
      <c r="S21" s="4">
        <f t="shared" si="2"/>
        <v>11789.719396519709</v>
      </c>
    </row>
    <row r="22" spans="9:19" x14ac:dyDescent="0.3">
      <c r="I22">
        <v>9.5</v>
      </c>
      <c r="J22" s="14">
        <f>'Performance evolution'!N22</f>
        <v>0.9</v>
      </c>
      <c r="K22" s="25">
        <f>'Performance evolution'!M22</f>
        <v>1.2307889091354312</v>
      </c>
      <c r="L22" s="15">
        <f t="shared" si="4"/>
        <v>123366.94969374724</v>
      </c>
      <c r="M22" s="15">
        <f t="shared" si="4"/>
        <v>46633.050306252757</v>
      </c>
      <c r="N22" s="31">
        <f t="shared" si="0"/>
        <v>2712.9001537997297</v>
      </c>
      <c r="O22" s="31">
        <f t="shared" si="0"/>
        <v>3502.5216681377015</v>
      </c>
      <c r="P22" s="30">
        <f t="shared" si="1"/>
        <v>0.43647884753766913</v>
      </c>
      <c r="Q22" s="30">
        <f t="shared" si="1"/>
        <v>0.56352115246233092</v>
      </c>
      <c r="R22" s="4">
        <f t="shared" si="2"/>
        <v>10017.189550989506</v>
      </c>
      <c r="S22" s="4">
        <f t="shared" si="2"/>
        <v>12932.810449010494</v>
      </c>
    </row>
    <row r="23" spans="9:19" x14ac:dyDescent="0.3">
      <c r="I23">
        <v>10</v>
      </c>
      <c r="J23" s="14">
        <f>'Performance evolution'!N23</f>
        <v>0.9</v>
      </c>
      <c r="K23" s="25">
        <f>'Performance evolution'!M23</f>
        <v>1.2691154816061527</v>
      </c>
      <c r="L23" s="15">
        <f t="shared" si="4"/>
        <v>116729.60103608087</v>
      </c>
      <c r="M23" s="15">
        <f t="shared" si="4"/>
        <v>53270.398963919128</v>
      </c>
      <c r="N23" s="31">
        <f t="shared" si="0"/>
        <v>2649.5102820081561</v>
      </c>
      <c r="O23" s="31">
        <f t="shared" si="0"/>
        <v>3984.6884256544467</v>
      </c>
      <c r="P23" s="30">
        <f t="shared" si="1"/>
        <v>0.39937155921301098</v>
      </c>
      <c r="Q23" s="30">
        <f t="shared" si="1"/>
        <v>0.60062844078698907</v>
      </c>
      <c r="R23" s="4">
        <f t="shared" si="2"/>
        <v>9165.5772839386027</v>
      </c>
      <c r="S23" s="4">
        <f t="shared" si="2"/>
        <v>13784.422716061399</v>
      </c>
    </row>
    <row r="24" spans="9:19" x14ac:dyDescent="0.3">
      <c r="I24">
        <v>10.5</v>
      </c>
      <c r="J24" s="14">
        <f>'Performance evolution'!N24</f>
        <v>0.9</v>
      </c>
      <c r="K24" s="25">
        <f>'Performance evolution'!M24</f>
        <v>1.2886994883642375</v>
      </c>
      <c r="L24" s="15">
        <f t="shared" si="4"/>
        <v>110136.68218014856</v>
      </c>
      <c r="M24" s="15">
        <f t="shared" si="4"/>
        <v>59863.317819851451</v>
      </c>
      <c r="N24" s="31">
        <f t="shared" si="0"/>
        <v>2584.1542693100746</v>
      </c>
      <c r="O24" s="31">
        <f t="shared" si="0"/>
        <v>4346.9328912521914</v>
      </c>
      <c r="P24" s="30">
        <f t="shared" si="1"/>
        <v>0.37283534450610517</v>
      </c>
      <c r="Q24" s="30">
        <f t="shared" si="1"/>
        <v>0.62716465549389488</v>
      </c>
      <c r="R24" s="4">
        <f t="shared" si="2"/>
        <v>8556.5711564151134</v>
      </c>
      <c r="S24" s="4">
        <f t="shared" si="2"/>
        <v>14393.428843584888</v>
      </c>
    </row>
    <row r="25" spans="9:19" x14ac:dyDescent="0.3">
      <c r="I25">
        <v>11</v>
      </c>
      <c r="J25" s="14">
        <f>'Performance evolution'!N25</f>
        <v>0.9</v>
      </c>
      <c r="K25" s="25">
        <f>'Performance evolution'!M25</f>
        <v>1.2966780936833935</v>
      </c>
      <c r="L25" s="15">
        <f t="shared" si="4"/>
        <v>103824.80124224361</v>
      </c>
      <c r="M25" s="15">
        <f t="shared" si="4"/>
        <v>66175.1987577564</v>
      </c>
      <c r="N25" s="31">
        <f t="shared" si="0"/>
        <v>2519.1353866869758</v>
      </c>
      <c r="O25" s="31">
        <f t="shared" si="0"/>
        <v>4610.8306581692077</v>
      </c>
      <c r="P25" s="30">
        <f t="shared" si="1"/>
        <v>0.35331660359089251</v>
      </c>
      <c r="Q25" s="30">
        <f t="shared" si="1"/>
        <v>0.64668339640910755</v>
      </c>
      <c r="R25" s="4">
        <f t="shared" si="2"/>
        <v>8108.6160524109828</v>
      </c>
      <c r="S25" s="4">
        <f t="shared" si="2"/>
        <v>14841.383947589018</v>
      </c>
    </row>
    <row r="26" spans="9:19" x14ac:dyDescent="0.3">
      <c r="I26">
        <v>11.5</v>
      </c>
      <c r="J26" s="14">
        <f>'Performance evolution'!N26</f>
        <v>0.9</v>
      </c>
      <c r="K26" s="25">
        <f>'Performance evolution'!M26</f>
        <v>1.2992363112763423</v>
      </c>
      <c r="L26" s="15">
        <f t="shared" si="4"/>
        <v>97917.069126951712</v>
      </c>
      <c r="M26" s="15">
        <f t="shared" si="4"/>
        <v>72082.930873048303</v>
      </c>
      <c r="N26" s="31">
        <f t="shared" si="0"/>
        <v>2455.8948289375599</v>
      </c>
      <c r="O26" s="31">
        <f t="shared" si="0"/>
        <v>4812.010669792995</v>
      </c>
      <c r="P26" s="30">
        <f t="shared" si="1"/>
        <v>0.33790957097151542</v>
      </c>
      <c r="Q26" s="30">
        <f t="shared" si="1"/>
        <v>0.66209042902848447</v>
      </c>
      <c r="R26" s="4">
        <f t="shared" si="2"/>
        <v>7755.0246537962785</v>
      </c>
      <c r="S26" s="4">
        <f t="shared" si="2"/>
        <v>15194.975346203719</v>
      </c>
    </row>
    <row r="27" spans="9:19" x14ac:dyDescent="0.3">
      <c r="I27">
        <v>12</v>
      </c>
      <c r="J27" s="14">
        <f>'Performance evolution'!N27</f>
        <v>0.9</v>
      </c>
      <c r="K27" s="25">
        <f>'Performance evolution'!M27</f>
        <v>1.2998676439925723</v>
      </c>
      <c r="L27" s="15">
        <f t="shared" si="4"/>
        <v>92453.289448609517</v>
      </c>
      <c r="M27" s="15">
        <f t="shared" si="4"/>
        <v>77546.710551390497</v>
      </c>
      <c r="N27" s="31">
        <f t="shared" si="0"/>
        <v>2395.1523910240726</v>
      </c>
      <c r="O27" s="31">
        <f t="shared" si="0"/>
        <v>4976.5513959218806</v>
      </c>
      <c r="P27" s="30">
        <f t="shared" si="1"/>
        <v>0.32491164325749017</v>
      </c>
      <c r="Q27" s="30">
        <f t="shared" si="1"/>
        <v>0.67508835674250989</v>
      </c>
      <c r="R27" s="4">
        <f t="shared" si="2"/>
        <v>7456.7222127593996</v>
      </c>
      <c r="S27" s="4">
        <f t="shared" si="2"/>
        <v>15493.277787240602</v>
      </c>
    </row>
    <row r="28" spans="9:19" x14ac:dyDescent="0.3">
      <c r="I28">
        <v>12.5</v>
      </c>
      <c r="J28" s="14">
        <f>'Performance evolution'!N28</f>
        <v>0.9</v>
      </c>
      <c r="K28" s="25">
        <f>'Performance evolution'!M28</f>
        <v>1.2999835350969724</v>
      </c>
      <c r="L28" s="15">
        <f t="shared" si="4"/>
        <v>87428.817585806624</v>
      </c>
      <c r="M28" s="15">
        <f t="shared" si="4"/>
        <v>82571.182414193376</v>
      </c>
      <c r="N28" s="31">
        <f t="shared" si="0"/>
        <v>2337.1977370858413</v>
      </c>
      <c r="O28" s="31">
        <f t="shared" si="0"/>
        <v>5117.8620675348748</v>
      </c>
      <c r="P28" s="30">
        <f t="shared" si="1"/>
        <v>0.31350489443924034</v>
      </c>
      <c r="Q28" s="30">
        <f t="shared" si="1"/>
        <v>0.68649510556075966</v>
      </c>
      <c r="R28" s="4">
        <f t="shared" si="2"/>
        <v>7194.9373273805659</v>
      </c>
      <c r="S28" s="4">
        <f t="shared" si="2"/>
        <v>15755.062672619433</v>
      </c>
    </row>
    <row r="29" spans="9:19" x14ac:dyDescent="0.3">
      <c r="I29">
        <v>13</v>
      </c>
      <c r="J29" s="14">
        <f>'Performance evolution'!N29</f>
        <v>0.9</v>
      </c>
      <c r="K29" s="25">
        <f>'Performance evolution'!M29</f>
        <v>1.2999986224740572</v>
      </c>
      <c r="L29" s="15">
        <f t="shared" si="4"/>
        <v>82820.864539103306</v>
      </c>
      <c r="M29" s="15">
        <f t="shared" si="4"/>
        <v>87179.135460896694</v>
      </c>
      <c r="N29" s="31">
        <f t="shared" si="0"/>
        <v>2282.1167090290696</v>
      </c>
      <c r="O29" s="31">
        <f t="shared" si="0"/>
        <v>5241.9207102161499</v>
      </c>
      <c r="P29" s="30">
        <f t="shared" si="1"/>
        <v>0.30331012219474074</v>
      </c>
      <c r="Q29" s="30">
        <f t="shared" si="1"/>
        <v>0.69668987780525915</v>
      </c>
      <c r="R29" s="4">
        <f t="shared" si="2"/>
        <v>6960.9673043693001</v>
      </c>
      <c r="S29" s="4">
        <f t="shared" si="2"/>
        <v>15989.032695630698</v>
      </c>
    </row>
    <row r="30" spans="9:19" x14ac:dyDescent="0.3">
      <c r="I30">
        <v>13.5</v>
      </c>
      <c r="J30" s="14">
        <f>'Performance evolution'!N30</f>
        <v>0.9</v>
      </c>
      <c r="K30" s="25">
        <f>'Performance evolution'!M30</f>
        <v>1.2999999289600905</v>
      </c>
      <c r="L30" s="15">
        <f t="shared" si="4"/>
        <v>78601.01513069366</v>
      </c>
      <c r="M30" s="15">
        <f t="shared" si="4"/>
        <v>91398.98486930634</v>
      </c>
      <c r="N30" s="31">
        <f t="shared" si="0"/>
        <v>2229.9079051043682</v>
      </c>
      <c r="O30" s="31">
        <f t="shared" si="0"/>
        <v>5351.7497323332418</v>
      </c>
      <c r="P30" s="30">
        <f t="shared" si="1"/>
        <v>0.2941187813721981</v>
      </c>
      <c r="Q30" s="30">
        <f t="shared" si="1"/>
        <v>0.70588121862780195</v>
      </c>
      <c r="R30" s="4">
        <f t="shared" si="2"/>
        <v>6750.0260324919464</v>
      </c>
      <c r="S30" s="4">
        <f t="shared" si="2"/>
        <v>16199.973967508055</v>
      </c>
    </row>
    <row r="31" spans="9:19" x14ac:dyDescent="0.3">
      <c r="I31">
        <v>14</v>
      </c>
      <c r="J31" s="14">
        <f>'Performance evolution'!N31</f>
        <v>0.9</v>
      </c>
      <c r="K31" s="25">
        <f>'Performance evolution'!M31</f>
        <v>1.2999999979953283</v>
      </c>
      <c r="L31" s="15">
        <f>L30-($F$2*$F$3*$F$4*($F$5/2))*L30/SUM($L30:$M30)+R30</f>
        <v>74739.904120541963</v>
      </c>
      <c r="M31" s="15">
        <f>M30-($F$2*$F$3*$F$4*($F$5/2))*M30/SUM($L30:$M30)+S30</f>
        <v>95260.095879458037</v>
      </c>
      <c r="N31" s="31">
        <f t="shared" si="0"/>
        <v>2180.5285691186591</v>
      </c>
      <c r="O31" s="31">
        <f t="shared" si="0"/>
        <v>5449.3812816792934</v>
      </c>
      <c r="P31" s="30">
        <f t="shared" si="1"/>
        <v>0.28578693742896777</v>
      </c>
      <c r="Q31" s="30">
        <f t="shared" si="1"/>
        <v>0.71421306257103223</v>
      </c>
      <c r="R31" s="4">
        <f t="shared" si="2"/>
        <v>6558.8102139948105</v>
      </c>
      <c r="S31" s="4">
        <f t="shared" si="2"/>
        <v>16391.18978600519</v>
      </c>
    </row>
    <row r="32" spans="9:19" x14ac:dyDescent="0.3">
      <c r="I32">
        <v>14.5</v>
      </c>
      <c r="J32" s="14">
        <f>'Performance evolution'!N32</f>
        <v>0.9</v>
      </c>
      <c r="K32" s="25">
        <f>'Performance evolution'!M32</f>
        <v>1.2999999999737946</v>
      </c>
      <c r="L32" s="15">
        <f t="shared" ref="L32:M42" si="5">L31-($F$2*$F$3*$F$4*($F$5/2))*L31/SUM($L31:$M31)+R31</f>
        <v>71208.82727826362</v>
      </c>
      <c r="M32" s="15">
        <f t="shared" si="5"/>
        <v>98791.172721736395</v>
      </c>
      <c r="N32" s="31">
        <f t="shared" si="0"/>
        <v>2133.9113892730879</v>
      </c>
      <c r="O32" s="31">
        <f t="shared" si="0"/>
        <v>5536.4362303747957</v>
      </c>
      <c r="P32" s="30">
        <f t="shared" si="1"/>
        <v>0.27820269629071226</v>
      </c>
      <c r="Q32" s="30">
        <f t="shared" si="1"/>
        <v>0.72179730370928774</v>
      </c>
      <c r="R32" s="4">
        <f t="shared" si="2"/>
        <v>6384.7518798718465</v>
      </c>
      <c r="S32" s="4">
        <f t="shared" si="2"/>
        <v>16565.248120128155</v>
      </c>
    </row>
    <row r="33" spans="9:19" x14ac:dyDescent="0.3">
      <c r="I33">
        <v>15</v>
      </c>
      <c r="J33" s="14">
        <f>'Performance evolution'!N33</f>
        <v>0.9</v>
      </c>
      <c r="K33" s="25">
        <f>'Performance evolution'!M33</f>
        <v>1.299999999999875</v>
      </c>
      <c r="L33" s="15">
        <f t="shared" si="5"/>
        <v>67980.387475569878</v>
      </c>
      <c r="M33" s="15">
        <f t="shared" si="5"/>
        <v>102019.61252443012</v>
      </c>
      <c r="N33" s="31">
        <f t="shared" si="0"/>
        <v>2089.9723745124998</v>
      </c>
      <c r="O33" s="31">
        <f t="shared" si="0"/>
        <v>5614.2713026029005</v>
      </c>
      <c r="P33" s="30">
        <f t="shared" si="1"/>
        <v>0.27127547649103184</v>
      </c>
      <c r="Q33" s="30">
        <f t="shared" si="1"/>
        <v>0.7287245235089681</v>
      </c>
      <c r="R33" s="4">
        <f t="shared" si="2"/>
        <v>6225.7721854691808</v>
      </c>
      <c r="S33" s="4">
        <f t="shared" si="2"/>
        <v>16724.227814530819</v>
      </c>
    </row>
    <row r="34" spans="9:19" x14ac:dyDescent="0.3">
      <c r="I34">
        <v>15.5</v>
      </c>
      <c r="J34" s="14">
        <f>'Performance evolution'!N34</f>
        <v>0.9</v>
      </c>
      <c r="K34" s="25">
        <f>'Performance evolution'!M34</f>
        <v>1.2999999999999998</v>
      </c>
      <c r="L34" s="15">
        <f t="shared" si="5"/>
        <v>65028.807351837124</v>
      </c>
      <c r="M34" s="15">
        <f t="shared" si="5"/>
        <v>104971.19264816288</v>
      </c>
      <c r="N34" s="31">
        <f t="shared" si="0"/>
        <v>2048.6159856279878</v>
      </c>
      <c r="O34" s="31">
        <f t="shared" si="0"/>
        <v>5684.035898027646</v>
      </c>
      <c r="P34" s="30">
        <f t="shared" si="1"/>
        <v>0.26493058480469173</v>
      </c>
      <c r="Q34" s="30">
        <f t="shared" si="1"/>
        <v>0.73506941519530833</v>
      </c>
      <c r="R34" s="4">
        <f t="shared" si="2"/>
        <v>6080.156921267675</v>
      </c>
      <c r="S34" s="4">
        <f t="shared" si="2"/>
        <v>16869.843078732327</v>
      </c>
    </row>
    <row r="35" spans="9:19" x14ac:dyDescent="0.3">
      <c r="I35">
        <v>16</v>
      </c>
      <c r="J35" s="14">
        <f>'Performance evolution'!N35</f>
        <v>0.9</v>
      </c>
      <c r="K35" s="25">
        <f>'Performance evolution'!M35</f>
        <v>1.3</v>
      </c>
      <c r="L35" s="15">
        <f t="shared" si="5"/>
        <v>62330.07528060679</v>
      </c>
      <c r="M35" s="15">
        <f t="shared" si="5"/>
        <v>107669.92471939321</v>
      </c>
      <c r="N35" s="31">
        <f t="shared" si="0"/>
        <v>2009.7389609446243</v>
      </c>
      <c r="O35" s="31">
        <f t="shared" si="0"/>
        <v>5746.7099473613944</v>
      </c>
      <c r="P35" s="30">
        <f t="shared" si="1"/>
        <v>0.25910555006589275</v>
      </c>
      <c r="Q35" s="30">
        <f t="shared" si="1"/>
        <v>0.74089444993410725</v>
      </c>
      <c r="R35" s="4">
        <f t="shared" si="2"/>
        <v>5946.472374012239</v>
      </c>
      <c r="S35" s="4">
        <f t="shared" si="2"/>
        <v>17003.527625987761</v>
      </c>
    </row>
    <row r="36" spans="9:19" x14ac:dyDescent="0.3">
      <c r="I36">
        <v>16.5</v>
      </c>
      <c r="J36" s="14">
        <f>'Performance evolution'!N36</f>
        <v>0.9</v>
      </c>
      <c r="K36" s="25">
        <f>'Performance evolution'!M36</f>
        <v>1.3</v>
      </c>
      <c r="L36" s="15">
        <f t="shared" si="5"/>
        <v>59861.98749173712</v>
      </c>
      <c r="M36" s="15">
        <f t="shared" si="5"/>
        <v>110138.01250826288</v>
      </c>
      <c r="N36" s="31">
        <f t="shared" si="0"/>
        <v>1973.2332540781078</v>
      </c>
      <c r="O36" s="31">
        <f t="shared" si="0"/>
        <v>5803.1333491428632</v>
      </c>
      <c r="P36" s="30">
        <f t="shared" si="1"/>
        <v>0.25374745749008215</v>
      </c>
      <c r="Q36" s="30">
        <f t="shared" si="1"/>
        <v>0.74625254250991779</v>
      </c>
      <c r="R36" s="4">
        <f t="shared" si="2"/>
        <v>5823.5041493973849</v>
      </c>
      <c r="S36" s="4">
        <f t="shared" si="2"/>
        <v>17126.495850602612</v>
      </c>
    </row>
    <row r="37" spans="9:19" x14ac:dyDescent="0.3">
      <c r="I37">
        <v>17</v>
      </c>
      <c r="J37" s="14">
        <f>'Performance evolution'!N37</f>
        <v>0.9</v>
      </c>
      <c r="K37" s="25">
        <f>'Performance evolution'!M37</f>
        <v>1.3</v>
      </c>
      <c r="L37" s="15">
        <f t="shared" si="5"/>
        <v>57604.123329749993</v>
      </c>
      <c r="M37" s="15">
        <f t="shared" si="5"/>
        <v>112395.87667025001</v>
      </c>
      <c r="N37" s="31">
        <f t="shared" si="0"/>
        <v>1938.9883069289945</v>
      </c>
      <c r="O37" s="31">
        <f t="shared" si="0"/>
        <v>5854.0294188886919</v>
      </c>
      <c r="P37" s="30">
        <f t="shared" si="1"/>
        <v>0.24881097094201016</v>
      </c>
      <c r="Q37" s="30">
        <f t="shared" si="1"/>
        <v>0.75118902905798979</v>
      </c>
      <c r="R37" s="4">
        <f t="shared" si="2"/>
        <v>5710.2117831191335</v>
      </c>
      <c r="S37" s="4">
        <f t="shared" si="2"/>
        <v>17239.788216880865</v>
      </c>
    </row>
    <row r="38" spans="9:19" x14ac:dyDescent="0.3">
      <c r="I38">
        <v>17.5</v>
      </c>
      <c r="J38" s="14">
        <f>'Performance evolution'!N38</f>
        <v>0.9</v>
      </c>
      <c r="K38" s="25">
        <f>'Performance evolution'!M38</f>
        <v>1.3</v>
      </c>
      <c r="L38" s="15">
        <f t="shared" si="5"/>
        <v>55537.778463352879</v>
      </c>
      <c r="M38" s="15">
        <f t="shared" si="5"/>
        <v>114462.22153664712</v>
      </c>
      <c r="N38" s="31">
        <f t="shared" si="0"/>
        <v>1906.8928126674127</v>
      </c>
      <c r="O38" s="31">
        <f t="shared" si="0"/>
        <v>5900.0237645183834</v>
      </c>
      <c r="P38" s="30">
        <f t="shared" si="1"/>
        <v>0.24425684504429548</v>
      </c>
      <c r="Q38" s="30">
        <f t="shared" si="1"/>
        <v>0.75574315495570454</v>
      </c>
      <c r="R38" s="4">
        <f t="shared" si="2"/>
        <v>5605.6945937665814</v>
      </c>
      <c r="S38" s="4">
        <f t="shared" si="2"/>
        <v>17344.305406233419</v>
      </c>
    </row>
    <row r="39" spans="9:19" x14ac:dyDescent="0.3">
      <c r="I39">
        <v>18</v>
      </c>
      <c r="J39" s="14">
        <f>'Performance evolution'!N39</f>
        <v>0.9</v>
      </c>
      <c r="K39" s="25">
        <f>'Performance evolution'!M39</f>
        <v>1.3</v>
      </c>
      <c r="L39" s="15">
        <f t="shared" si="5"/>
        <v>53645.872964566821</v>
      </c>
      <c r="M39" s="15">
        <f t="shared" si="5"/>
        <v>116354.12703543316</v>
      </c>
      <c r="N39" s="31">
        <f t="shared" si="0"/>
        <v>1876.8360814777627</v>
      </c>
      <c r="O39" s="31">
        <f t="shared" si="0"/>
        <v>5941.6596165454484</v>
      </c>
      <c r="P39" s="30">
        <f t="shared" si="1"/>
        <v>0.24005079160589582</v>
      </c>
      <c r="Q39" s="30">
        <f t="shared" si="1"/>
        <v>0.75994920839410418</v>
      </c>
      <c r="R39" s="4">
        <f t="shared" si="2"/>
        <v>5509.1656673553089</v>
      </c>
      <c r="S39" s="4">
        <f t="shared" si="2"/>
        <v>17440.834332644692</v>
      </c>
    </row>
    <row r="40" spans="9:19" x14ac:dyDescent="0.3">
      <c r="I40">
        <v>18.5</v>
      </c>
      <c r="J40" s="14">
        <f>'Performance evolution'!N40</f>
        <v>0.9</v>
      </c>
      <c r="K40" s="25">
        <f>'Performance evolution'!M40</f>
        <v>1.3</v>
      </c>
      <c r="L40" s="15">
        <f t="shared" si="5"/>
        <v>51912.845781705611</v>
      </c>
      <c r="M40" s="15">
        <f t="shared" si="5"/>
        <v>118087.15421829438</v>
      </c>
      <c r="N40" s="31">
        <f t="shared" si="0"/>
        <v>1848.7090930948918</v>
      </c>
      <c r="O40" s="31">
        <f t="shared" si="0"/>
        <v>5979.4103795819692</v>
      </c>
      <c r="P40" s="30">
        <f t="shared" si="1"/>
        <v>0.23616260578898873</v>
      </c>
      <c r="Q40" s="30">
        <f t="shared" si="1"/>
        <v>0.76383739421101127</v>
      </c>
      <c r="R40" s="4">
        <f t="shared" si="2"/>
        <v>5419.9318028572916</v>
      </c>
      <c r="S40" s="4">
        <f t="shared" si="2"/>
        <v>17530.068197142708</v>
      </c>
    </row>
    <row r="41" spans="9:19" x14ac:dyDescent="0.3">
      <c r="I41">
        <v>19</v>
      </c>
      <c r="J41" s="14">
        <f>'Performance evolution'!N41</f>
        <v>0.9</v>
      </c>
      <c r="K41" s="25">
        <f>'Performance evolution'!M41</f>
        <v>1.3</v>
      </c>
      <c r="L41" s="15">
        <f t="shared" si="5"/>
        <v>50324.543404032644</v>
      </c>
      <c r="M41" s="15">
        <f t="shared" si="5"/>
        <v>119675.45659596735</v>
      </c>
      <c r="N41" s="31">
        <f t="shared" si="0"/>
        <v>1822.4052999868347</v>
      </c>
      <c r="O41" s="31">
        <f t="shared" si="0"/>
        <v>6013.6899837174542</v>
      </c>
      <c r="P41" s="30">
        <f t="shared" si="1"/>
        <v>0.23256548497778667</v>
      </c>
      <c r="Q41" s="30">
        <f t="shared" si="1"/>
        <v>0.76743451502221338</v>
      </c>
      <c r="R41" s="4">
        <f t="shared" si="2"/>
        <v>5337.3778802402039</v>
      </c>
      <c r="S41" s="4">
        <f t="shared" si="2"/>
        <v>17612.622119759799</v>
      </c>
    </row>
    <row r="42" spans="9:19" x14ac:dyDescent="0.3">
      <c r="I42">
        <v>19.5</v>
      </c>
      <c r="J42" s="14">
        <f>'Performance evolution'!N42</f>
        <v>0.9</v>
      </c>
      <c r="K42" s="25">
        <f>'Performance evolution'!M42</f>
        <v>1.3</v>
      </c>
      <c r="L42" s="15">
        <f t="shared" si="5"/>
        <v>48868.107924728436</v>
      </c>
      <c r="M42" s="15">
        <f t="shared" si="5"/>
        <v>121131.89207527155</v>
      </c>
      <c r="N42" s="31">
        <f t="shared" si="0"/>
        <v>1797.8212305810148</v>
      </c>
      <c r="O42" s="31">
        <f t="shared" si="0"/>
        <v>6044.8614775619881</v>
      </c>
      <c r="P42" s="30">
        <f t="shared" si="1"/>
        <v>0.22923549217595524</v>
      </c>
      <c r="Q42" s="30">
        <f t="shared" si="1"/>
        <v>0.77076450782404471</v>
      </c>
      <c r="R42" s="4">
        <f t="shared" si="2"/>
        <v>5260.9545454381723</v>
      </c>
      <c r="S42" s="4">
        <f t="shared" si="2"/>
        <v>17689.045454561827</v>
      </c>
    </row>
    <row r="43" spans="9:19" x14ac:dyDescent="0.3">
      <c r="I43" s="8">
        <v>20</v>
      </c>
      <c r="J43" s="22">
        <f>'Performance evolution'!N43</f>
        <v>0.9</v>
      </c>
      <c r="K43" s="26">
        <f>'Performance evolution'!M43</f>
        <v>1.3</v>
      </c>
      <c r="L43" s="23">
        <f>L42-($F$2*$F$3*$F$4*($F$5/2))*L42/SUM($L42:$M42)+R42</f>
        <v>47531.867900328274</v>
      </c>
      <c r="M43" s="23">
        <f>M42-($F$2*$F$3*$F$4*($F$5/2))*M42/SUM($L42:$M42)+S42</f>
        <v>122468.13209967173</v>
      </c>
      <c r="N43" s="32">
        <f t="shared" si="0"/>
        <v>1774.8569313589335</v>
      </c>
      <c r="O43" s="32">
        <f t="shared" si="0"/>
        <v>6073.2442040056922</v>
      </c>
      <c r="P43" s="33">
        <f t="shared" si="1"/>
        <v>0.2261511288840537</v>
      </c>
      <c r="Q43" s="33">
        <f t="shared" si="1"/>
        <v>0.77384887111594636</v>
      </c>
      <c r="R43" s="24">
        <f t="shared" si="2"/>
        <v>5190.1684078890321</v>
      </c>
      <c r="S43" s="24">
        <f t="shared" si="2"/>
        <v>17759.831592110968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9A5B8-B33F-4718-9350-C44BAE17806C}">
  <dimension ref="B2:S44"/>
  <sheetViews>
    <sheetView zoomScale="72" zoomScaleNormal="80" workbookViewId="0">
      <selection activeCell="F9" sqref="F9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0.34</v>
      </c>
      <c r="I3">
        <v>0</v>
      </c>
      <c r="J3" s="14">
        <f>'Performance evolution'!P3</f>
        <v>0.45</v>
      </c>
      <c r="K3" s="25">
        <f>'Performance evolution'!O3</f>
        <v>0.35</v>
      </c>
      <c r="L3" s="15">
        <f>F2*F3*F4-M3</f>
        <v>84830</v>
      </c>
      <c r="M3" s="29">
        <f>F2*F3*F4*0.002</f>
        <v>170</v>
      </c>
      <c r="N3" s="31">
        <f>IF($F$6=1,J3^$F$7*LOG(L3)^$F$8,EXP(J3*$F$7+LOG(L3)*$F$8))</f>
        <v>1307.3148268326759</v>
      </c>
      <c r="O3" s="31">
        <f>IF($F$6=1,K3^$F$7*LOG(M3)^$F$8,EXP(K3*$F$7+LOG(M3)*$F$8))</f>
        <v>10.099355044832995</v>
      </c>
      <c r="P3" s="30">
        <f>N3/SUM($N3:$O3)</f>
        <v>0.99233395603010754</v>
      </c>
      <c r="Q3" s="30">
        <f>O3/SUM($N3:$O3)</f>
        <v>7.6660439698925439E-3</v>
      </c>
      <c r="R3" s="4">
        <f>$F$2*$F$3*$F$4*($F$5/2)*P3</f>
        <v>10543.548282819893</v>
      </c>
      <c r="S3" s="4">
        <f>$F$2*$F$3*$F$4*($F$5/2)*Q3</f>
        <v>81.451717180108275</v>
      </c>
    </row>
    <row r="4" spans="2:19" x14ac:dyDescent="0.3">
      <c r="B4" t="s">
        <v>29</v>
      </c>
      <c r="F4" s="17">
        <f>'Total market'!F7</f>
        <v>0.25</v>
      </c>
      <c r="I4">
        <v>0.5</v>
      </c>
      <c r="J4" s="14">
        <f>'Performance evolution'!P4</f>
        <v>0.45</v>
      </c>
      <c r="K4" s="25">
        <f>'Performance evolution'!O4</f>
        <v>0.36067728143498434</v>
      </c>
      <c r="L4" s="15">
        <f>L3-($F$2*$F$3*$F$4*($F$5/2))*L3/SUM($L3:$M3)+R3</f>
        <v>84769.798282819887</v>
      </c>
      <c r="M4" s="15">
        <f>M3-($F$2*$F$3*$F$4*($F$5/2))*M3/SUM($L3:$M3)+S3</f>
        <v>230.20171718010829</v>
      </c>
      <c r="N4" s="31">
        <f t="shared" ref="N4:O43" si="0">IF($F$6=1,J4^$F$7*LOG(L4)^$F$8,EXP(J4*$F$7+LOG(L4)*$F$8))</f>
        <v>1306.8650878835774</v>
      </c>
      <c r="O4" s="31">
        <f t="shared" si="0"/>
        <v>14.702350364759289</v>
      </c>
      <c r="P4" s="30">
        <f t="shared" ref="P4:Q43" si="1">N4/SUM($N4:$O4)</f>
        <v>0.98887506612281062</v>
      </c>
      <c r="Q4" s="30">
        <f t="shared" si="1"/>
        <v>1.1124933877189368E-2</v>
      </c>
      <c r="R4" s="4">
        <f t="shared" ref="R4:S43" si="2">$F$2*$F$3*$F$4*($F$5/2)*P4</f>
        <v>10506.797577554862</v>
      </c>
      <c r="S4" s="4">
        <f t="shared" si="2"/>
        <v>118.20242244513703</v>
      </c>
    </row>
    <row r="5" spans="2:19" x14ac:dyDescent="0.3">
      <c r="B5" t="s">
        <v>40</v>
      </c>
      <c r="F5" s="17">
        <v>0.25</v>
      </c>
      <c r="I5">
        <v>1</v>
      </c>
      <c r="J5" s="14">
        <f>'Performance evolution'!P5</f>
        <v>0.45</v>
      </c>
      <c r="K5" s="25">
        <f>'Performance evolution'!O5</f>
        <v>0.37379059644720697</v>
      </c>
      <c r="L5" s="15">
        <f t="shared" ref="L5:M20" si="3">L4-($F$2*$F$3*$F$4*($F$5/2))*L4/SUM($L4:$M4)+R4</f>
        <v>84680.371075022267</v>
      </c>
      <c r="M5" s="15">
        <f t="shared" si="3"/>
        <v>319.6289249777318</v>
      </c>
      <c r="N5" s="31">
        <f t="shared" si="0"/>
        <v>1306.1966629890765</v>
      </c>
      <c r="O5" s="31">
        <f t="shared" si="0"/>
        <v>21.795244862531199</v>
      </c>
      <c r="P5" s="30">
        <f t="shared" si="1"/>
        <v>0.98358781801781381</v>
      </c>
      <c r="Q5" s="30">
        <f t="shared" si="1"/>
        <v>1.6412181982186174E-2</v>
      </c>
      <c r="R5" s="4">
        <f t="shared" si="2"/>
        <v>10450.620566439271</v>
      </c>
      <c r="S5" s="4">
        <f t="shared" si="2"/>
        <v>174.3794335607281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evolution'!P6</f>
        <v>0.45</v>
      </c>
      <c r="K6" s="25">
        <f>'Performance evolution'!O6</f>
        <v>0.3902178460347972</v>
      </c>
      <c r="L6" s="15">
        <f t="shared" si="3"/>
        <v>84545.94525708376</v>
      </c>
      <c r="M6" s="15">
        <f t="shared" si="3"/>
        <v>454.05474291624341</v>
      </c>
      <c r="N6" s="31">
        <f t="shared" si="0"/>
        <v>1305.1910935320091</v>
      </c>
      <c r="O6" s="31">
        <f t="shared" si="0"/>
        <v>32.874948991483826</v>
      </c>
      <c r="P6" s="30">
        <f t="shared" si="1"/>
        <v>0.97543099671710964</v>
      </c>
      <c r="Q6" s="30">
        <f t="shared" si="1"/>
        <v>2.4569003282890373E-2</v>
      </c>
      <c r="R6" s="4">
        <f t="shared" si="2"/>
        <v>10363.95434011929</v>
      </c>
      <c r="S6" s="4">
        <f t="shared" si="2"/>
        <v>261.04565988071022</v>
      </c>
    </row>
    <row r="7" spans="2:19" ht="14.4" customHeight="1" x14ac:dyDescent="0.3">
      <c r="B7" t="s">
        <v>42</v>
      </c>
      <c r="F7" s="1">
        <v>2</v>
      </c>
      <c r="I7">
        <v>2</v>
      </c>
      <c r="J7" s="14">
        <f>'Performance evolution'!P7</f>
        <v>0.45</v>
      </c>
      <c r="K7" s="25">
        <f>'Performance evolution'!O7</f>
        <v>0.41118211762173995</v>
      </c>
      <c r="L7" s="15">
        <f t="shared" si="3"/>
        <v>84341.656440067585</v>
      </c>
      <c r="M7" s="15">
        <f t="shared" si="3"/>
        <v>658.3435599324232</v>
      </c>
      <c r="N7" s="31">
        <f t="shared" si="0"/>
        <v>1303.6610667780901</v>
      </c>
      <c r="O7" s="31">
        <f t="shared" si="0"/>
        <v>50.480944860327945</v>
      </c>
      <c r="P7" s="30">
        <f t="shared" si="1"/>
        <v>0.96272108506607101</v>
      </c>
      <c r="Q7" s="30">
        <f t="shared" si="1"/>
        <v>3.7278914933928896E-2</v>
      </c>
      <c r="R7" s="4">
        <f t="shared" si="2"/>
        <v>10228.911528827004</v>
      </c>
      <c r="S7" s="4">
        <f t="shared" si="2"/>
        <v>396.0884711729945</v>
      </c>
    </row>
    <row r="8" spans="2:19" ht="14.4" customHeight="1" x14ac:dyDescent="0.3">
      <c r="B8" t="s">
        <v>43</v>
      </c>
      <c r="F8" s="1">
        <v>5.5</v>
      </c>
      <c r="I8">
        <v>2.5</v>
      </c>
      <c r="J8" s="14">
        <f>'Performance evolution'!P8</f>
        <v>0.45</v>
      </c>
      <c r="K8" s="25">
        <f>'Performance evolution'!O8</f>
        <v>0.43831567616681144</v>
      </c>
      <c r="L8" s="15">
        <f t="shared" si="3"/>
        <v>84027.860913886136</v>
      </c>
      <c r="M8" s="15">
        <f t="shared" si="3"/>
        <v>972.13908611386478</v>
      </c>
      <c r="N8" s="31">
        <f t="shared" si="0"/>
        <v>1301.3065258777315</v>
      </c>
      <c r="O8" s="31">
        <f t="shared" si="0"/>
        <v>79.058786639953922</v>
      </c>
      <c r="P8" s="30">
        <f t="shared" si="1"/>
        <v>0.94272618565316124</v>
      </c>
      <c r="Q8" s="30">
        <f t="shared" si="1"/>
        <v>5.7273814346838717E-2</v>
      </c>
      <c r="R8" s="4">
        <f t="shared" si="2"/>
        <v>10016.465722564839</v>
      </c>
      <c r="S8" s="4">
        <f t="shared" si="2"/>
        <v>608.53427743516136</v>
      </c>
    </row>
    <row r="9" spans="2:19" x14ac:dyDescent="0.3">
      <c r="B9" s="27"/>
      <c r="I9">
        <v>3</v>
      </c>
      <c r="J9" s="14">
        <f>'Performance evolution'!P9</f>
        <v>0.45</v>
      </c>
      <c r="K9" s="25">
        <f>'Performance evolution'!O9</f>
        <v>0.47354670795167747</v>
      </c>
      <c r="L9" s="15">
        <f t="shared" si="3"/>
        <v>83540.844022215213</v>
      </c>
      <c r="M9" s="15">
        <f t="shared" si="3"/>
        <v>1459.1559777847931</v>
      </c>
      <c r="N9" s="31">
        <f t="shared" si="0"/>
        <v>1297.6417059554692</v>
      </c>
      <c r="O9" s="31">
        <f t="shared" si="0"/>
        <v>126.50364670288936</v>
      </c>
      <c r="P9" s="30">
        <f t="shared" si="1"/>
        <v>0.91117223641059297</v>
      </c>
      <c r="Q9" s="30">
        <f t="shared" si="1"/>
        <v>8.8827763589407013E-2</v>
      </c>
      <c r="R9" s="4">
        <f t="shared" si="2"/>
        <v>9681.2050118625502</v>
      </c>
      <c r="S9" s="4">
        <f t="shared" si="2"/>
        <v>943.79498813744954</v>
      </c>
    </row>
    <row r="10" spans="2:19" x14ac:dyDescent="0.3">
      <c r="I10">
        <v>3.5</v>
      </c>
      <c r="J10" s="14">
        <f>'Performance evolution'!P10</f>
        <v>0.45</v>
      </c>
      <c r="K10" s="25">
        <f>'Performance evolution'!O10</f>
        <v>0.51839211088264336</v>
      </c>
      <c r="L10" s="15">
        <f t="shared" si="3"/>
        <v>82779.443531300858</v>
      </c>
      <c r="M10" s="15">
        <f t="shared" si="3"/>
        <v>2220.5564686991438</v>
      </c>
      <c r="N10" s="31">
        <f t="shared" si="0"/>
        <v>1291.8862378437259</v>
      </c>
      <c r="O10" s="31">
        <f t="shared" si="0"/>
        <v>206.31893061419285</v>
      </c>
      <c r="P10" s="30">
        <f t="shared" si="1"/>
        <v>0.86228926788007687</v>
      </c>
      <c r="Q10" s="30">
        <f t="shared" si="1"/>
        <v>0.13771073211992318</v>
      </c>
      <c r="R10" s="4">
        <f t="shared" si="2"/>
        <v>9161.8234712258163</v>
      </c>
      <c r="S10" s="4">
        <f t="shared" si="2"/>
        <v>1463.1765287741839</v>
      </c>
    </row>
    <row r="11" spans="2:19" x14ac:dyDescent="0.3">
      <c r="I11">
        <v>4</v>
      </c>
      <c r="J11" s="14">
        <f>'Performance evolution'!P11</f>
        <v>0.45</v>
      </c>
      <c r="K11" s="25">
        <f>'Performance evolution'!O11</f>
        <v>0.57188198899770681</v>
      </c>
      <c r="L11" s="15">
        <f t="shared" si="3"/>
        <v>81593.836561114062</v>
      </c>
      <c r="M11" s="15">
        <f t="shared" si="3"/>
        <v>3406.1634388859347</v>
      </c>
      <c r="N11" s="31">
        <f t="shared" si="0"/>
        <v>1282.8603099570471</v>
      </c>
      <c r="O11" s="31">
        <f t="shared" si="0"/>
        <v>337.99182328537199</v>
      </c>
      <c r="P11" s="30">
        <f t="shared" si="1"/>
        <v>0.79147275907936199</v>
      </c>
      <c r="Q11" s="30">
        <f t="shared" si="1"/>
        <v>0.20852724092063801</v>
      </c>
      <c r="R11" s="4">
        <f t="shared" si="2"/>
        <v>8409.3980652182217</v>
      </c>
      <c r="S11" s="4">
        <f t="shared" si="2"/>
        <v>2215.6019347817787</v>
      </c>
    </row>
    <row r="12" spans="2:19" x14ac:dyDescent="0.3">
      <c r="I12">
        <v>4.5</v>
      </c>
      <c r="J12" s="14">
        <f>'Performance evolution'!P12</f>
        <v>0.45</v>
      </c>
      <c r="K12" s="25">
        <f>'Performance evolution'!O12</f>
        <v>0.62704582921215513</v>
      </c>
      <c r="L12" s="15">
        <f t="shared" si="3"/>
        <v>79804.005056193026</v>
      </c>
      <c r="M12" s="15">
        <f t="shared" si="3"/>
        <v>5195.9949438069716</v>
      </c>
      <c r="N12" s="31">
        <f t="shared" si="0"/>
        <v>1269.0836387142551</v>
      </c>
      <c r="O12" s="31">
        <f t="shared" si="0"/>
        <v>536.78700322375903</v>
      </c>
      <c r="P12" s="30">
        <f t="shared" si="1"/>
        <v>0.70275445496600297</v>
      </c>
      <c r="Q12" s="30">
        <f t="shared" si="1"/>
        <v>0.29724554503399697</v>
      </c>
      <c r="R12" s="4">
        <f t="shared" si="2"/>
        <v>7466.7660840137814</v>
      </c>
      <c r="S12" s="4">
        <f t="shared" si="2"/>
        <v>3158.2339159862177</v>
      </c>
    </row>
    <row r="13" spans="2:19" x14ac:dyDescent="0.3">
      <c r="I13">
        <v>5</v>
      </c>
      <c r="J13" s="14">
        <f>'Performance evolution'!P13</f>
        <v>0.45</v>
      </c>
      <c r="K13" s="25">
        <f>'Performance evolution'!O13</f>
        <v>0.67050337057950149</v>
      </c>
      <c r="L13" s="15">
        <f t="shared" si="3"/>
        <v>77295.270508182686</v>
      </c>
      <c r="M13" s="15">
        <f t="shared" si="3"/>
        <v>7704.7294918173175</v>
      </c>
      <c r="N13" s="31">
        <f t="shared" si="0"/>
        <v>1249.4570713514406</v>
      </c>
      <c r="O13" s="31">
        <f t="shared" si="0"/>
        <v>786.19959446036637</v>
      </c>
      <c r="P13" s="30">
        <f t="shared" si="1"/>
        <v>0.61378575883431952</v>
      </c>
      <c r="Q13" s="30">
        <f t="shared" si="1"/>
        <v>0.38621424116568054</v>
      </c>
      <c r="R13" s="4">
        <f t="shared" si="2"/>
        <v>6521.4736876146453</v>
      </c>
      <c r="S13" s="4">
        <f t="shared" si="2"/>
        <v>4103.5263123853556</v>
      </c>
    </row>
    <row r="14" spans="2:19" x14ac:dyDescent="0.3">
      <c r="I14">
        <v>5.5</v>
      </c>
      <c r="J14" s="14">
        <f>'Performance evolution'!P14</f>
        <v>0.45</v>
      </c>
      <c r="K14" s="25">
        <f>'Performance evolution'!O14</f>
        <v>0.69284688751627954</v>
      </c>
      <c r="L14" s="15">
        <f t="shared" si="3"/>
        <v>74154.835382274498</v>
      </c>
      <c r="M14" s="15">
        <f t="shared" si="3"/>
        <v>10845.16461772551</v>
      </c>
      <c r="N14" s="31">
        <f t="shared" si="0"/>
        <v>1224.3419285538391</v>
      </c>
      <c r="O14" s="31">
        <f t="shared" si="0"/>
        <v>1031.7008667928487</v>
      </c>
      <c r="P14" s="30">
        <f t="shared" si="1"/>
        <v>0.54269446088485818</v>
      </c>
      <c r="Q14" s="30">
        <f t="shared" si="1"/>
        <v>0.45730553911514188</v>
      </c>
      <c r="R14" s="4">
        <f t="shared" si="2"/>
        <v>5766.1286469016177</v>
      </c>
      <c r="S14" s="4">
        <f t="shared" si="2"/>
        <v>4858.8713530983823</v>
      </c>
    </row>
    <row r="15" spans="2:19" x14ac:dyDescent="0.3">
      <c r="I15">
        <v>6</v>
      </c>
      <c r="J15" s="14">
        <f>'Performance evolution'!P15</f>
        <v>0.45</v>
      </c>
      <c r="K15" s="25">
        <f>'Performance evolution'!O15</f>
        <v>0.69915790203145722</v>
      </c>
      <c r="L15" s="15">
        <f t="shared" si="3"/>
        <v>70651.609606391808</v>
      </c>
      <c r="M15" s="15">
        <f t="shared" si="3"/>
        <v>14348.390393608204</v>
      </c>
      <c r="N15" s="31">
        <f t="shared" si="0"/>
        <v>1195.5621751486381</v>
      </c>
      <c r="O15" s="31">
        <f t="shared" si="0"/>
        <v>1236.8800439575971</v>
      </c>
      <c r="P15" s="30">
        <f t="shared" si="1"/>
        <v>0.49150691669376212</v>
      </c>
      <c r="Q15" s="30">
        <f t="shared" si="1"/>
        <v>0.50849308330623799</v>
      </c>
      <c r="R15" s="4">
        <f t="shared" si="2"/>
        <v>5222.2609898712226</v>
      </c>
      <c r="S15" s="4">
        <f t="shared" si="2"/>
        <v>5402.7390101287783</v>
      </c>
    </row>
    <row r="16" spans="2:19" x14ac:dyDescent="0.3">
      <c r="I16">
        <v>6.5</v>
      </c>
      <c r="J16" s="14">
        <f>'Performance evolution'!P16</f>
        <v>0.45</v>
      </c>
      <c r="K16" s="25">
        <f>'Performance evolution'!O16</f>
        <v>0.69996345874965382</v>
      </c>
      <c r="L16" s="15">
        <f t="shared" si="3"/>
        <v>67042.41939546405</v>
      </c>
      <c r="M16" s="15">
        <f t="shared" si="3"/>
        <v>17957.580604535957</v>
      </c>
      <c r="N16" s="31">
        <f t="shared" si="0"/>
        <v>1165.006479081113</v>
      </c>
      <c r="O16" s="31">
        <f t="shared" si="0"/>
        <v>1408.2379925714918</v>
      </c>
      <c r="P16" s="30">
        <f t="shared" si="1"/>
        <v>0.45273835887536773</v>
      </c>
      <c r="Q16" s="30">
        <f t="shared" si="1"/>
        <v>0.54726164112463227</v>
      </c>
      <c r="R16" s="4">
        <f t="shared" si="2"/>
        <v>4810.3450630507823</v>
      </c>
      <c r="S16" s="4">
        <f t="shared" si="2"/>
        <v>5814.6549369492177</v>
      </c>
    </row>
    <row r="17" spans="9:19" x14ac:dyDescent="0.3">
      <c r="I17">
        <v>7</v>
      </c>
      <c r="J17" s="14">
        <f>'Performance evolution'!P17</f>
        <v>0.45</v>
      </c>
      <c r="K17" s="25">
        <f>'Performance evolution'!O17</f>
        <v>0.69999958868433132</v>
      </c>
      <c r="L17" s="15">
        <f t="shared" si="3"/>
        <v>63472.462034081822</v>
      </c>
      <c r="M17" s="15">
        <f t="shared" si="3"/>
        <v>21527.537965918178</v>
      </c>
      <c r="N17" s="31">
        <f t="shared" si="0"/>
        <v>1133.8041163811749</v>
      </c>
      <c r="O17" s="31">
        <f t="shared" si="0"/>
        <v>1557.866549787238</v>
      </c>
      <c r="P17" s="30">
        <f t="shared" si="1"/>
        <v>0.42122690960374531</v>
      </c>
      <c r="Q17" s="30">
        <f t="shared" si="1"/>
        <v>0.57877309039625469</v>
      </c>
      <c r="R17" s="4">
        <f t="shared" si="2"/>
        <v>4475.5359145397942</v>
      </c>
      <c r="S17" s="4">
        <f t="shared" si="2"/>
        <v>6149.4640854602058</v>
      </c>
    </row>
    <row r="18" spans="9:19" x14ac:dyDescent="0.3">
      <c r="I18">
        <v>7.5</v>
      </c>
      <c r="J18" s="14">
        <f>'Performance evolution'!P18</f>
        <v>0.45</v>
      </c>
      <c r="K18" s="25">
        <f>'Performance evolution'!O18</f>
        <v>0.69999999920529066</v>
      </c>
      <c r="L18" s="15">
        <f t="shared" si="3"/>
        <v>60013.940194361392</v>
      </c>
      <c r="M18" s="15">
        <f t="shared" si="3"/>
        <v>24986.059805638608</v>
      </c>
      <c r="N18" s="31">
        <f t="shared" si="0"/>
        <v>1102.5667072057956</v>
      </c>
      <c r="O18" s="31">
        <f t="shared" si="0"/>
        <v>1690.1905461046465</v>
      </c>
      <c r="P18" s="30">
        <f t="shared" si="1"/>
        <v>0.39479503845128305</v>
      </c>
      <c r="Q18" s="30">
        <f t="shared" si="1"/>
        <v>0.60520496154871695</v>
      </c>
      <c r="R18" s="4">
        <f t="shared" si="2"/>
        <v>4194.6972835448823</v>
      </c>
      <c r="S18" s="4">
        <f t="shared" si="2"/>
        <v>6430.3027164551177</v>
      </c>
    </row>
    <row r="19" spans="9:19" x14ac:dyDescent="0.3">
      <c r="I19">
        <v>8</v>
      </c>
      <c r="J19" s="14">
        <f>'Performance evolution'!P19</f>
        <v>0.45</v>
      </c>
      <c r="K19" s="25">
        <f>'Performance evolution'!O19</f>
        <v>0.69999999999983253</v>
      </c>
      <c r="L19" s="15">
        <f t="shared" si="3"/>
        <v>56706.894953611103</v>
      </c>
      <c r="M19" s="15">
        <f t="shared" si="3"/>
        <v>28293.105046388897</v>
      </c>
      <c r="N19" s="31">
        <f t="shared" si="0"/>
        <v>1071.6859573166737</v>
      </c>
      <c r="O19" s="31">
        <f t="shared" si="0"/>
        <v>1807.4990164605088</v>
      </c>
      <c r="P19" s="30">
        <f t="shared" si="1"/>
        <v>0.37221851568318531</v>
      </c>
      <c r="Q19" s="30">
        <f t="shared" si="1"/>
        <v>0.62778148431681469</v>
      </c>
      <c r="R19" s="4">
        <f t="shared" si="2"/>
        <v>3954.8217291338437</v>
      </c>
      <c r="S19" s="4">
        <f t="shared" si="2"/>
        <v>6670.1782708661558</v>
      </c>
    </row>
    <row r="20" spans="9:19" x14ac:dyDescent="0.3">
      <c r="I20">
        <v>8.5</v>
      </c>
      <c r="J20" s="14">
        <f>'Performance evolution'!P20</f>
        <v>0.45</v>
      </c>
      <c r="K20" s="25">
        <f>'Performance evolution'!O20</f>
        <v>0.7</v>
      </c>
      <c r="L20" s="15">
        <f t="shared" si="3"/>
        <v>53573.354813543563</v>
      </c>
      <c r="M20" s="15">
        <f t="shared" si="3"/>
        <v>31426.645186456441</v>
      </c>
      <c r="N20" s="31">
        <f t="shared" si="0"/>
        <v>1041.4307939932798</v>
      </c>
      <c r="O20" s="31">
        <f t="shared" si="0"/>
        <v>1911.7462786293595</v>
      </c>
      <c r="P20" s="30">
        <f t="shared" si="1"/>
        <v>0.35264759558369874</v>
      </c>
      <c r="Q20" s="30">
        <f t="shared" si="1"/>
        <v>0.64735240441630126</v>
      </c>
      <c r="R20" s="4">
        <f t="shared" si="2"/>
        <v>3746.8807030767989</v>
      </c>
      <c r="S20" s="4">
        <f t="shared" si="2"/>
        <v>6878.1192969232006</v>
      </c>
    </row>
    <row r="21" spans="9:19" x14ac:dyDescent="0.3">
      <c r="I21">
        <v>9</v>
      </c>
      <c r="J21" s="14">
        <f>'Performance evolution'!P21</f>
        <v>0.45</v>
      </c>
      <c r="K21" s="25">
        <f>'Performance evolution'!O21</f>
        <v>0.7</v>
      </c>
      <c r="L21" s="15">
        <f t="shared" ref="L21:M30" si="4">L20-($F$2*$F$3*$F$4*($F$5/2))*L20/SUM($L20:$M20)+R20</f>
        <v>50623.566164927419</v>
      </c>
      <c r="M21" s="15">
        <f t="shared" si="4"/>
        <v>34376.433835072588</v>
      </c>
      <c r="N21" s="31">
        <f t="shared" si="0"/>
        <v>1011.9856553242917</v>
      </c>
      <c r="O21" s="31">
        <f t="shared" si="0"/>
        <v>2004.6343825433867</v>
      </c>
      <c r="P21" s="30">
        <f t="shared" si="1"/>
        <v>0.33547004349928722</v>
      </c>
      <c r="Q21" s="30">
        <f t="shared" si="1"/>
        <v>0.66452995650071267</v>
      </c>
      <c r="R21" s="4">
        <f t="shared" si="2"/>
        <v>3564.3692121799268</v>
      </c>
      <c r="S21" s="4">
        <f t="shared" si="2"/>
        <v>7060.6307878200723</v>
      </c>
    </row>
    <row r="22" spans="9:19" x14ac:dyDescent="0.3">
      <c r="I22">
        <v>9.5</v>
      </c>
      <c r="J22" s="14">
        <f>'Performance evolution'!P22</f>
        <v>0.45</v>
      </c>
      <c r="K22" s="25">
        <f>'Performance evolution'!O22</f>
        <v>0.7</v>
      </c>
      <c r="L22" s="15">
        <f t="shared" si="4"/>
        <v>47859.989606491414</v>
      </c>
      <c r="M22" s="15">
        <f t="shared" si="4"/>
        <v>37140.010393508586</v>
      </c>
      <c r="N22" s="31">
        <f t="shared" si="0"/>
        <v>983.47479651909293</v>
      </c>
      <c r="O22" s="31">
        <f t="shared" si="0"/>
        <v>2087.6255692454847</v>
      </c>
      <c r="P22" s="30">
        <f t="shared" si="1"/>
        <v>0.32023531613700551</v>
      </c>
      <c r="Q22" s="30">
        <f t="shared" si="1"/>
        <v>0.67976468386299438</v>
      </c>
      <c r="R22" s="4">
        <f t="shared" si="2"/>
        <v>3402.5002339556836</v>
      </c>
      <c r="S22" s="4">
        <f t="shared" si="2"/>
        <v>7222.499766044315</v>
      </c>
    </row>
    <row r="23" spans="9:19" x14ac:dyDescent="0.3">
      <c r="I23">
        <v>10</v>
      </c>
      <c r="J23" s="14">
        <f>'Performance evolution'!P23</f>
        <v>0.45</v>
      </c>
      <c r="K23" s="25">
        <f>'Performance evolution'!O23</f>
        <v>0.7</v>
      </c>
      <c r="L23" s="15">
        <f t="shared" si="4"/>
        <v>45279.991139635669</v>
      </c>
      <c r="M23" s="15">
        <f t="shared" si="4"/>
        <v>39720.008860364323</v>
      </c>
      <c r="N23" s="31">
        <f t="shared" si="0"/>
        <v>955.97892505780271</v>
      </c>
      <c r="O23" s="31">
        <f t="shared" si="0"/>
        <v>2161.9700929471069</v>
      </c>
      <c r="P23" s="30">
        <f t="shared" si="1"/>
        <v>0.30660505336598076</v>
      </c>
      <c r="Q23" s="30">
        <f t="shared" si="1"/>
        <v>0.69339494663401913</v>
      </c>
      <c r="R23" s="4">
        <f t="shared" si="2"/>
        <v>3257.6786920135455</v>
      </c>
      <c r="S23" s="4">
        <f t="shared" si="2"/>
        <v>7367.3213079864536</v>
      </c>
    </row>
    <row r="24" spans="9:19" x14ac:dyDescent="0.3">
      <c r="I24">
        <v>10.5</v>
      </c>
      <c r="J24" s="14">
        <f>'Performance evolution'!P24</f>
        <v>0.45</v>
      </c>
      <c r="K24" s="25">
        <f>'Performance evolution'!O24</f>
        <v>0.7</v>
      </c>
      <c r="L24" s="15">
        <f t="shared" si="4"/>
        <v>42877.670939194752</v>
      </c>
      <c r="M24" s="15">
        <f t="shared" si="4"/>
        <v>42122.329060805234</v>
      </c>
      <c r="N24" s="31">
        <f t="shared" si="0"/>
        <v>929.54682441403554</v>
      </c>
      <c r="O24" s="31">
        <f t="shared" si="0"/>
        <v>2228.7367971849126</v>
      </c>
      <c r="P24" s="30">
        <f t="shared" si="1"/>
        <v>0.29432024978916638</v>
      </c>
      <c r="Q24" s="30">
        <f t="shared" si="1"/>
        <v>0.70567975021083351</v>
      </c>
      <c r="R24" s="4">
        <f t="shared" si="2"/>
        <v>3127.1526540098926</v>
      </c>
      <c r="S24" s="4">
        <f t="shared" si="2"/>
        <v>7497.8473459901061</v>
      </c>
    </row>
    <row r="25" spans="9:19" x14ac:dyDescent="0.3">
      <c r="I25">
        <v>11</v>
      </c>
      <c r="J25" s="14">
        <f>'Performance evolution'!P25</f>
        <v>0.45</v>
      </c>
      <c r="K25" s="25">
        <f>'Performance evolution'!O25</f>
        <v>0.7</v>
      </c>
      <c r="L25" s="15">
        <f t="shared" si="4"/>
        <v>40645.114725805302</v>
      </c>
      <c r="M25" s="15">
        <f t="shared" si="4"/>
        <v>44354.885274194683</v>
      </c>
      <c r="N25" s="31">
        <f t="shared" si="0"/>
        <v>904.20364114796644</v>
      </c>
      <c r="O25" s="31">
        <f t="shared" si="0"/>
        <v>2288.8413367087192</v>
      </c>
      <c r="P25" s="30">
        <f t="shared" si="1"/>
        <v>0.28317911191934053</v>
      </c>
      <c r="Q25" s="30">
        <f t="shared" si="1"/>
        <v>0.71682088808065958</v>
      </c>
      <c r="R25" s="4">
        <f t="shared" si="2"/>
        <v>3008.7780641429931</v>
      </c>
      <c r="S25" s="4">
        <f t="shared" si="2"/>
        <v>7616.2219358570082</v>
      </c>
    </row>
    <row r="26" spans="9:19" x14ac:dyDescent="0.3">
      <c r="I26">
        <v>11.5</v>
      </c>
      <c r="J26" s="14">
        <f>'Performance evolution'!P26</f>
        <v>0.45</v>
      </c>
      <c r="K26" s="25">
        <f>'Performance evolution'!O26</f>
        <v>0.7</v>
      </c>
      <c r="L26" s="15">
        <f t="shared" si="4"/>
        <v>38573.253449222633</v>
      </c>
      <c r="M26" s="15">
        <f t="shared" si="4"/>
        <v>46426.746550777352</v>
      </c>
      <c r="N26" s="31">
        <f t="shared" si="0"/>
        <v>879.95690660629509</v>
      </c>
      <c r="O26" s="31">
        <f t="shared" si="0"/>
        <v>2343.070575763782</v>
      </c>
      <c r="P26" s="30">
        <f t="shared" si="1"/>
        <v>0.27302184403317975</v>
      </c>
      <c r="Q26" s="30">
        <f t="shared" si="1"/>
        <v>0.72697815596682036</v>
      </c>
      <c r="R26" s="4">
        <f t="shared" si="2"/>
        <v>2900.8570928525351</v>
      </c>
      <c r="S26" s="4">
        <f t="shared" si="2"/>
        <v>7724.1429071474668</v>
      </c>
    </row>
    <row r="27" spans="9:19" x14ac:dyDescent="0.3">
      <c r="I27">
        <v>12</v>
      </c>
      <c r="J27" s="14">
        <f>'Performance evolution'!P27</f>
        <v>0.45</v>
      </c>
      <c r="K27" s="25">
        <f>'Performance evolution'!O27</f>
        <v>0.7</v>
      </c>
      <c r="L27" s="15">
        <f t="shared" si="4"/>
        <v>36652.453860922338</v>
      </c>
      <c r="M27" s="15">
        <f t="shared" si="4"/>
        <v>48347.546139077647</v>
      </c>
      <c r="N27" s="31">
        <f t="shared" si="0"/>
        <v>856.80098853317054</v>
      </c>
      <c r="O27" s="31">
        <f t="shared" si="0"/>
        <v>2392.1030930492238</v>
      </c>
      <c r="P27" s="30">
        <f t="shared" si="1"/>
        <v>0.26372000127374073</v>
      </c>
      <c r="Q27" s="30">
        <f t="shared" si="1"/>
        <v>0.73627999872625916</v>
      </c>
      <c r="R27" s="4">
        <f t="shared" si="2"/>
        <v>2802.0250135334954</v>
      </c>
      <c r="S27" s="4">
        <f t="shared" si="2"/>
        <v>7822.9749864665037</v>
      </c>
    </row>
    <row r="28" spans="9:19" x14ac:dyDescent="0.3">
      <c r="I28">
        <v>12.5</v>
      </c>
      <c r="J28" s="14">
        <f>'Performance evolution'!P28</f>
        <v>0.45</v>
      </c>
      <c r="K28" s="25">
        <f>'Performance evolution'!O28</f>
        <v>0.7</v>
      </c>
      <c r="L28" s="15">
        <f t="shared" si="4"/>
        <v>34872.922141840543</v>
      </c>
      <c r="M28" s="15">
        <f t="shared" si="4"/>
        <v>50127.07785815945</v>
      </c>
      <c r="N28" s="31">
        <f t="shared" si="0"/>
        <v>834.72043221206275</v>
      </c>
      <c r="O28" s="31">
        <f t="shared" si="0"/>
        <v>2436.5262091588365</v>
      </c>
      <c r="P28" s="30">
        <f t="shared" si="1"/>
        <v>0.25516890767436962</v>
      </c>
      <c r="Q28" s="30">
        <f t="shared" si="1"/>
        <v>0.74483109232563038</v>
      </c>
      <c r="R28" s="4">
        <f t="shared" si="2"/>
        <v>2711.169644040177</v>
      </c>
      <c r="S28" s="4">
        <f t="shared" si="2"/>
        <v>7913.8303559598226</v>
      </c>
    </row>
    <row r="29" spans="9:19" x14ac:dyDescent="0.3">
      <c r="I29">
        <v>13</v>
      </c>
      <c r="J29" s="14">
        <f>'Performance evolution'!P29</f>
        <v>0.45</v>
      </c>
      <c r="K29" s="25">
        <f>'Performance evolution'!O29</f>
        <v>0.7</v>
      </c>
      <c r="L29" s="15">
        <f t="shared" si="4"/>
        <v>33224.976518150652</v>
      </c>
      <c r="M29" s="15">
        <f t="shared" si="4"/>
        <v>51775.023481849341</v>
      </c>
      <c r="N29" s="31">
        <f t="shared" si="0"/>
        <v>813.69250091194885</v>
      </c>
      <c r="O29" s="31">
        <f t="shared" si="0"/>
        <v>2476.8500704028424</v>
      </c>
      <c r="P29" s="30">
        <f t="shared" si="1"/>
        <v>0.24728216799420538</v>
      </c>
      <c r="Q29" s="30">
        <f t="shared" si="1"/>
        <v>0.75271783200579456</v>
      </c>
      <c r="R29" s="4">
        <f t="shared" si="2"/>
        <v>2627.3730349384323</v>
      </c>
      <c r="S29" s="4">
        <f t="shared" si="2"/>
        <v>7997.6269650615668</v>
      </c>
    </row>
    <row r="30" spans="9:19" x14ac:dyDescent="0.3">
      <c r="I30">
        <v>13.5</v>
      </c>
      <c r="J30" s="14">
        <f>'Performance evolution'!P30</f>
        <v>0.45</v>
      </c>
      <c r="K30" s="25">
        <f>'Performance evolution'!O30</f>
        <v>0.7</v>
      </c>
      <c r="L30" s="15">
        <f t="shared" si="4"/>
        <v>31699.227488320252</v>
      </c>
      <c r="M30" s="15">
        <f t="shared" si="4"/>
        <v>53300.772511679737</v>
      </c>
      <c r="N30" s="31">
        <f t="shared" si="0"/>
        <v>793.68912850078334</v>
      </c>
      <c r="O30" s="31">
        <f t="shared" si="0"/>
        <v>2513.5193009550489</v>
      </c>
      <c r="P30" s="30">
        <f t="shared" si="1"/>
        <v>0.2399876347168651</v>
      </c>
      <c r="Q30" s="30">
        <f t="shared" si="1"/>
        <v>0.76001236528313498</v>
      </c>
      <c r="R30" s="4">
        <f t="shared" si="2"/>
        <v>2549.8686188666916</v>
      </c>
      <c r="S30" s="4">
        <f t="shared" si="2"/>
        <v>8075.1313811333093</v>
      </c>
    </row>
    <row r="31" spans="9:19" x14ac:dyDescent="0.3">
      <c r="I31">
        <v>14</v>
      </c>
      <c r="J31" s="14">
        <f>'Performance evolution'!P31</f>
        <v>0.45</v>
      </c>
      <c r="K31" s="25">
        <f>'Performance evolution'!O31</f>
        <v>0.7</v>
      </c>
      <c r="L31" s="15">
        <f>L30-($F$2*$F$3*$F$4*($F$5/2))*L30/SUM($L30:$M30)+R30</f>
        <v>30286.69267114691</v>
      </c>
      <c r="M31" s="15">
        <f>M30-($F$2*$F$3*$F$4*($F$5/2))*M30/SUM($L30:$M30)+S30</f>
        <v>54713.30732885308</v>
      </c>
      <c r="N31" s="31">
        <f t="shared" si="0"/>
        <v>774.67843327691128</v>
      </c>
      <c r="O31" s="31">
        <f t="shared" si="0"/>
        <v>2546.9226675780737</v>
      </c>
      <c r="P31" s="30">
        <f t="shared" si="1"/>
        <v>0.23322440285725698</v>
      </c>
      <c r="Q31" s="30">
        <f t="shared" si="1"/>
        <v>0.76677559714274302</v>
      </c>
      <c r="R31" s="4">
        <f t="shared" si="2"/>
        <v>2478.0092803583557</v>
      </c>
      <c r="S31" s="4">
        <f t="shared" si="2"/>
        <v>8146.9907196416443</v>
      </c>
    </row>
    <row r="32" spans="9:19" x14ac:dyDescent="0.3">
      <c r="I32">
        <v>14.5</v>
      </c>
      <c r="J32" s="14">
        <f>'Performance evolution'!P32</f>
        <v>0.45</v>
      </c>
      <c r="K32" s="25">
        <f>'Performance evolution'!O32</f>
        <v>0.7</v>
      </c>
      <c r="L32" s="15">
        <f t="shared" ref="L32:M42" si="5">L31-($F$2*$F$3*$F$4*($F$5/2))*L31/SUM($L31:$M31)+R31</f>
        <v>28978.865367611899</v>
      </c>
      <c r="M32" s="15">
        <f t="shared" si="5"/>
        <v>56021.134632388086</v>
      </c>
      <c r="N32" s="31">
        <f t="shared" si="0"/>
        <v>756.62589929080809</v>
      </c>
      <c r="O32" s="31">
        <f t="shared" si="0"/>
        <v>2577.4011257848888</v>
      </c>
      <c r="P32" s="30">
        <f t="shared" si="1"/>
        <v>0.22694054175329592</v>
      </c>
      <c r="Q32" s="30">
        <f t="shared" si="1"/>
        <v>0.77305945824670419</v>
      </c>
      <c r="R32" s="4">
        <f t="shared" si="2"/>
        <v>2411.2432561287692</v>
      </c>
      <c r="S32" s="4">
        <f t="shared" si="2"/>
        <v>8213.7567438712322</v>
      </c>
    </row>
    <row r="33" spans="9:19" x14ac:dyDescent="0.3">
      <c r="I33">
        <v>15</v>
      </c>
      <c r="J33" s="14">
        <f>'Performance evolution'!P33</f>
        <v>0.45</v>
      </c>
      <c r="K33" s="25">
        <f>'Performance evolution'!O33</f>
        <v>0.7</v>
      </c>
      <c r="L33" s="15">
        <f t="shared" si="5"/>
        <v>27767.75045278918</v>
      </c>
      <c r="M33" s="15">
        <f t="shared" si="5"/>
        <v>57232.249547210813</v>
      </c>
      <c r="N33" s="31">
        <f t="shared" si="0"/>
        <v>739.49530224676892</v>
      </c>
      <c r="O33" s="31">
        <f t="shared" si="0"/>
        <v>2605.2545473436662</v>
      </c>
      <c r="P33" s="30">
        <f t="shared" si="1"/>
        <v>0.22109136273294702</v>
      </c>
      <c r="Q33" s="30">
        <f t="shared" si="1"/>
        <v>0.77890863726705295</v>
      </c>
      <c r="R33" s="4">
        <f t="shared" si="2"/>
        <v>2349.0957290375623</v>
      </c>
      <c r="S33" s="4">
        <f t="shared" si="2"/>
        <v>8275.9042709624373</v>
      </c>
    </row>
    <row r="34" spans="9:19" x14ac:dyDescent="0.3">
      <c r="I34">
        <v>15.5</v>
      </c>
      <c r="J34" s="14">
        <f>'Performance evolution'!P34</f>
        <v>0.45</v>
      </c>
      <c r="K34" s="25">
        <f>'Performance evolution'!O34</f>
        <v>0.7</v>
      </c>
      <c r="L34" s="15">
        <f t="shared" si="5"/>
        <v>26645.877375228094</v>
      </c>
      <c r="M34" s="15">
        <f t="shared" si="5"/>
        <v>58354.122624771902</v>
      </c>
      <c r="N34" s="31">
        <f t="shared" si="0"/>
        <v>723.24943682831793</v>
      </c>
      <c r="O34" s="31">
        <f t="shared" si="0"/>
        <v>2630.7473706708042</v>
      </c>
      <c r="P34" s="30">
        <f t="shared" si="1"/>
        <v>0.21563808147080571</v>
      </c>
      <c r="Q34" s="30">
        <f t="shared" si="1"/>
        <v>0.78436191852919435</v>
      </c>
      <c r="R34" s="4">
        <f t="shared" si="2"/>
        <v>2291.1546156273107</v>
      </c>
      <c r="S34" s="4">
        <f t="shared" si="2"/>
        <v>8333.8453843726893</v>
      </c>
    </row>
    <row r="35" spans="9:19" x14ac:dyDescent="0.3">
      <c r="I35">
        <v>16</v>
      </c>
      <c r="J35" s="14">
        <f>'Performance evolution'!P35</f>
        <v>0.45</v>
      </c>
      <c r="K35" s="25">
        <f>'Performance evolution'!O35</f>
        <v>0.7</v>
      </c>
      <c r="L35" s="15">
        <f t="shared" si="5"/>
        <v>25606.297318951893</v>
      </c>
      <c r="M35" s="15">
        <f t="shared" si="5"/>
        <v>59393.702681048104</v>
      </c>
      <c r="N35" s="31">
        <f t="shared" si="0"/>
        <v>707.85068801595435</v>
      </c>
      <c r="O35" s="31">
        <f t="shared" si="0"/>
        <v>2654.1133680254557</v>
      </c>
      <c r="P35" s="30">
        <f t="shared" si="1"/>
        <v>0.21054677450936898</v>
      </c>
      <c r="Q35" s="30">
        <f t="shared" si="1"/>
        <v>0.78945322549063102</v>
      </c>
      <c r="R35" s="4">
        <f t="shared" si="2"/>
        <v>2237.0594791620456</v>
      </c>
      <c r="S35" s="4">
        <f t="shared" si="2"/>
        <v>8387.940520837954</v>
      </c>
    </row>
    <row r="36" spans="9:19" x14ac:dyDescent="0.3">
      <c r="I36">
        <v>16.5</v>
      </c>
      <c r="J36" s="14">
        <f>'Performance evolution'!P36</f>
        <v>0.45</v>
      </c>
      <c r="K36" s="25">
        <f>'Performance evolution'!O36</f>
        <v>0.7</v>
      </c>
      <c r="L36" s="15">
        <f t="shared" si="5"/>
        <v>24642.569633244952</v>
      </c>
      <c r="M36" s="15">
        <f t="shared" si="5"/>
        <v>60357.430366755048</v>
      </c>
      <c r="N36" s="31">
        <f t="shared" si="0"/>
        <v>693.261478742196</v>
      </c>
      <c r="O36" s="31">
        <f t="shared" si="0"/>
        <v>2675.5596852391768</v>
      </c>
      <c r="P36" s="30">
        <f t="shared" si="1"/>
        <v>0.20578755742643193</v>
      </c>
      <c r="Q36" s="30">
        <f t="shared" si="1"/>
        <v>0.79421244257356816</v>
      </c>
      <c r="R36" s="4">
        <f t="shared" si="2"/>
        <v>2186.4927976558392</v>
      </c>
      <c r="S36" s="4">
        <f t="shared" si="2"/>
        <v>8438.5072023441608</v>
      </c>
    </row>
    <row r="37" spans="9:19" x14ac:dyDescent="0.3">
      <c r="I37">
        <v>17</v>
      </c>
      <c r="J37" s="14">
        <f>'Performance evolution'!P37</f>
        <v>0.45</v>
      </c>
      <c r="K37" s="25">
        <f>'Performance evolution'!O37</f>
        <v>0.7</v>
      </c>
      <c r="L37" s="15">
        <f t="shared" si="5"/>
        <v>23748.741226745173</v>
      </c>
      <c r="M37" s="15">
        <f t="shared" si="5"/>
        <v>61251.258773254827</v>
      </c>
      <c r="N37" s="31">
        <f t="shared" si="0"/>
        <v>679.44461879542382</v>
      </c>
      <c r="O37" s="31">
        <f t="shared" si="0"/>
        <v>2695.2702793677427</v>
      </c>
      <c r="P37" s="30">
        <f t="shared" si="1"/>
        <v>0.20133393169456798</v>
      </c>
      <c r="Q37" s="30">
        <f t="shared" si="1"/>
        <v>0.79866606830543208</v>
      </c>
      <c r="R37" s="4">
        <f t="shared" si="2"/>
        <v>2139.1730242547847</v>
      </c>
      <c r="S37" s="4">
        <f t="shared" si="2"/>
        <v>8485.8269757452163</v>
      </c>
    </row>
    <row r="38" spans="9:19" x14ac:dyDescent="0.3">
      <c r="I38">
        <v>17.5</v>
      </c>
      <c r="J38" s="14">
        <f>'Performance evolution'!P38</f>
        <v>0.45</v>
      </c>
      <c r="K38" s="25">
        <f>'Performance evolution'!O38</f>
        <v>0.7</v>
      </c>
      <c r="L38" s="15">
        <f t="shared" si="5"/>
        <v>22919.32159765681</v>
      </c>
      <c r="M38" s="15">
        <f t="shared" si="5"/>
        <v>62080.67840234319</v>
      </c>
      <c r="N38" s="31">
        <f t="shared" si="0"/>
        <v>666.36357439953269</v>
      </c>
      <c r="O38" s="31">
        <f t="shared" si="0"/>
        <v>2713.4088556019406</v>
      </c>
      <c r="P38" s="30">
        <f t="shared" si="1"/>
        <v>0.19716226112870036</v>
      </c>
      <c r="Q38" s="30">
        <f t="shared" si="1"/>
        <v>0.80283773887129961</v>
      </c>
      <c r="R38" s="4">
        <f t="shared" si="2"/>
        <v>2094.8490244924415</v>
      </c>
      <c r="S38" s="4">
        <f t="shared" si="2"/>
        <v>8530.1509755075585</v>
      </c>
    </row>
    <row r="39" spans="9:19" x14ac:dyDescent="0.3">
      <c r="I39">
        <v>18</v>
      </c>
      <c r="J39" s="14">
        <f>'Performance evolution'!P39</f>
        <v>0.45</v>
      </c>
      <c r="K39" s="25">
        <f>'Performance evolution'!O39</f>
        <v>0.7</v>
      </c>
      <c r="L39" s="15">
        <f t="shared" si="5"/>
        <v>22149.255422442147</v>
      </c>
      <c r="M39" s="15">
        <f t="shared" si="5"/>
        <v>62850.744577557853</v>
      </c>
      <c r="N39" s="31">
        <f t="shared" si="0"/>
        <v>653.9826737920132</v>
      </c>
      <c r="O39" s="31">
        <f t="shared" si="0"/>
        <v>2730.1213857088296</v>
      </c>
      <c r="P39" s="30">
        <f t="shared" si="1"/>
        <v>0.19325134874501348</v>
      </c>
      <c r="Q39" s="30">
        <f t="shared" si="1"/>
        <v>0.80674865125498663</v>
      </c>
      <c r="R39" s="4">
        <f t="shared" si="2"/>
        <v>2053.2955804157682</v>
      </c>
      <c r="S39" s="4">
        <f t="shared" si="2"/>
        <v>8571.7044195842336</v>
      </c>
    </row>
    <row r="40" spans="9:19" x14ac:dyDescent="0.3">
      <c r="I40">
        <v>18.5</v>
      </c>
      <c r="J40" s="14">
        <f>'Performance evolution'!P40</f>
        <v>0.45</v>
      </c>
      <c r="K40" s="25">
        <f>'Performance evolution'!O40</f>
        <v>0.7</v>
      </c>
      <c r="L40" s="15">
        <f t="shared" si="5"/>
        <v>21433.894075052645</v>
      </c>
      <c r="M40" s="15">
        <f t="shared" si="5"/>
        <v>63566.105924947355</v>
      </c>
      <c r="N40" s="31">
        <f t="shared" si="0"/>
        <v>642.26726100891995</v>
      </c>
      <c r="O40" s="31">
        <f t="shared" si="0"/>
        <v>2745.5382751262082</v>
      </c>
      <c r="P40" s="30">
        <f t="shared" si="1"/>
        <v>0.18958209205290763</v>
      </c>
      <c r="Q40" s="30">
        <f t="shared" si="1"/>
        <v>0.81041790794709245</v>
      </c>
      <c r="R40" s="4">
        <f t="shared" si="2"/>
        <v>2014.3097280621437</v>
      </c>
      <c r="S40" s="4">
        <f t="shared" si="2"/>
        <v>8610.6902719378577</v>
      </c>
    </row>
    <row r="41" spans="9:19" x14ac:dyDescent="0.3">
      <c r="I41">
        <v>19</v>
      </c>
      <c r="J41" s="14">
        <f>'Performance evolution'!P41</f>
        <v>0.45</v>
      </c>
      <c r="K41" s="25">
        <f>'Performance evolution'!O41</f>
        <v>0.7</v>
      </c>
      <c r="L41" s="15">
        <f t="shared" si="5"/>
        <v>20768.96704373321</v>
      </c>
      <c r="M41" s="15">
        <f t="shared" si="5"/>
        <v>64231.03295626679</v>
      </c>
      <c r="N41" s="31">
        <f t="shared" si="0"/>
        <v>631.18380769097018</v>
      </c>
      <c r="O41" s="31">
        <f t="shared" si="0"/>
        <v>2759.7762337522595</v>
      </c>
      <c r="P41" s="30">
        <f t="shared" si="1"/>
        <v>0.18613720007810278</v>
      </c>
      <c r="Q41" s="30">
        <f t="shared" si="1"/>
        <v>0.81386279992189714</v>
      </c>
      <c r="R41" s="4">
        <f t="shared" si="2"/>
        <v>1977.7077508298421</v>
      </c>
      <c r="S41" s="4">
        <f t="shared" si="2"/>
        <v>8647.2922491701574</v>
      </c>
    </row>
    <row r="42" spans="9:19" x14ac:dyDescent="0.3">
      <c r="I42">
        <v>19.5</v>
      </c>
      <c r="J42" s="14">
        <f>'Performance evolution'!P42</f>
        <v>0.45</v>
      </c>
      <c r="K42" s="25">
        <f>'Performance evolution'!O42</f>
        <v>0.7</v>
      </c>
      <c r="L42" s="15">
        <f t="shared" si="5"/>
        <v>20150.553914096399</v>
      </c>
      <c r="M42" s="15">
        <f t="shared" si="5"/>
        <v>64849.446085903604</v>
      </c>
      <c r="N42" s="31">
        <f t="shared" si="0"/>
        <v>620.69999086080406</v>
      </c>
      <c r="O42" s="31">
        <f t="shared" si="0"/>
        <v>2772.9398957970839</v>
      </c>
      <c r="P42" s="30">
        <f t="shared" si="1"/>
        <v>0.18290095932131431</v>
      </c>
      <c r="Q42" s="30">
        <f t="shared" si="1"/>
        <v>0.81709904067868566</v>
      </c>
      <c r="R42" s="4">
        <f t="shared" si="2"/>
        <v>1943.3226927889646</v>
      </c>
      <c r="S42" s="4">
        <f t="shared" si="2"/>
        <v>8681.6773072110354</v>
      </c>
    </row>
    <row r="43" spans="9:19" x14ac:dyDescent="0.3">
      <c r="I43" s="8">
        <v>20</v>
      </c>
      <c r="J43" s="14">
        <f>'Performance evolution'!P43</f>
        <v>0.45</v>
      </c>
      <c r="K43" s="25">
        <f>'Performance evolution'!O43</f>
        <v>0.7</v>
      </c>
      <c r="L43" s="23">
        <f>L42-($F$2*$F$3*$F$4*($F$5/2))*L42/SUM($L42:$M42)+R42</f>
        <v>19575.057367623311</v>
      </c>
      <c r="M43" s="23">
        <f>M42-($F$2*$F$3*$F$4*($F$5/2))*M42/SUM($L42:$M42)+S42</f>
        <v>65424.942632376689</v>
      </c>
      <c r="N43" s="32">
        <f t="shared" si="0"/>
        <v>610.78474315273911</v>
      </c>
      <c r="O43" s="32">
        <f t="shared" si="0"/>
        <v>2785.1232262753106</v>
      </c>
      <c r="P43" s="33">
        <f t="shared" si="1"/>
        <v>0.17985903877589754</v>
      </c>
      <c r="Q43" s="33">
        <f t="shared" si="1"/>
        <v>0.8201409612241024</v>
      </c>
      <c r="R43" s="24">
        <f t="shared" si="2"/>
        <v>1911.0022869939114</v>
      </c>
      <c r="S43" s="24">
        <f t="shared" si="2"/>
        <v>8713.9977130060888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B36DE-7286-497B-840B-1F94CEED69C7}">
  <dimension ref="B2:S44"/>
  <sheetViews>
    <sheetView zoomScale="72" zoomScaleNormal="80" workbookViewId="0">
      <selection activeCell="F11" sqref="F11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0.16</v>
      </c>
      <c r="I3">
        <v>0</v>
      </c>
      <c r="J3" s="14">
        <f>'Performance evolution'!L3</f>
        <v>1.5</v>
      </c>
      <c r="K3" s="25">
        <f>'Performance evolution'!K3</f>
        <v>1.2</v>
      </c>
      <c r="L3" s="15">
        <f>F2*F3*F4-M3</f>
        <v>15968</v>
      </c>
      <c r="M3" s="29">
        <f>F2*F3*F4*0.002</f>
        <v>32</v>
      </c>
      <c r="N3" s="31">
        <f>IF($F$6=1,J3^$F$7*LOG(L3)^$F$8,EXP(J3*$F$7+LOG(L3)*$F$8))</f>
        <v>2951.9493194368156</v>
      </c>
      <c r="O3" s="31">
        <f>IF($F$6=1,K3^$F$7*LOG(M3)^$F$8,EXP(K3*$F$7+LOG(M3)*$F$8))</f>
        <v>11.124010125498708</v>
      </c>
      <c r="P3" s="30">
        <f>N3/SUM($N3:$O3)</f>
        <v>0.99624578642232187</v>
      </c>
      <c r="Q3" s="30">
        <f>O3/SUM($N3:$O3)</f>
        <v>3.7542135776781039E-3</v>
      </c>
      <c r="R3" s="4">
        <f>$F$2*$F$3*$F$4*($F$5/2)*P3</f>
        <v>1593.9932582757149</v>
      </c>
      <c r="S3" s="4">
        <f>$F$2*$F$3*$F$4*($F$5/2)*Q3</f>
        <v>6.0067417242849661</v>
      </c>
    </row>
    <row r="4" spans="2:19" x14ac:dyDescent="0.3">
      <c r="B4" t="s">
        <v>29</v>
      </c>
      <c r="F4" s="17">
        <f>'Total market'!G5</f>
        <v>0.1</v>
      </c>
      <c r="I4">
        <v>0.5</v>
      </c>
      <c r="J4" s="14">
        <f>'Performance evolution'!L4</f>
        <v>1.5</v>
      </c>
      <c r="K4" s="25">
        <f>'Performance evolution'!K4</f>
        <v>1.2001464722680626</v>
      </c>
      <c r="L4" s="15">
        <f>L3-($F$2*$F$3*$F$4*($F$5/2))*L3/SUM($L3:$M3)+R3</f>
        <v>15965.193258275716</v>
      </c>
      <c r="M4" s="15">
        <f>M3-($F$2*$F$3*$F$4*($F$5/2))*M3/SUM($L3:$M3)+S3</f>
        <v>34.806741724284969</v>
      </c>
      <c r="N4" s="31">
        <f t="shared" ref="N4:O43" si="0">IF($F$6=1,J4^$F$7*LOG(L4)^$F$8,EXP(J4*$F$7+LOG(L4)*$F$8))</f>
        <v>2951.6812469402921</v>
      </c>
      <c r="O4" s="31">
        <f t="shared" si="0"/>
        <v>12.543428976128741</v>
      </c>
      <c r="P4" s="30">
        <f t="shared" ref="P4:Q43" si="1">N4/SUM($N4:$O4)</f>
        <v>0.99576839465711187</v>
      </c>
      <c r="Q4" s="30">
        <f t="shared" si="1"/>
        <v>4.2316053428881227E-3</v>
      </c>
      <c r="R4" s="4">
        <f t="shared" ref="R4:S43" si="2">$F$2*$F$3*$F$4*($F$5/2)*P4</f>
        <v>1593.229431451379</v>
      </c>
      <c r="S4" s="4">
        <f t="shared" si="2"/>
        <v>6.7705685486209966</v>
      </c>
    </row>
    <row r="5" spans="2:19" x14ac:dyDescent="0.3">
      <c r="B5" t="s">
        <v>40</v>
      </c>
      <c r="F5" s="17">
        <v>0.2</v>
      </c>
      <c r="I5">
        <v>1</v>
      </c>
      <c r="J5" s="14">
        <f>'Performance evolution'!L5</f>
        <v>1.5</v>
      </c>
      <c r="K5" s="25">
        <f>'Performance evolution'!K5</f>
        <v>1.2003267526724115</v>
      </c>
      <c r="L5" s="15">
        <f t="shared" ref="L5:M20" si="3">L4-($F$2*$F$3*$F$4*($F$5/2))*L4/SUM($L4:$M4)+R4</f>
        <v>15961.903363899522</v>
      </c>
      <c r="M5" s="15">
        <f t="shared" si="3"/>
        <v>38.096636100477468</v>
      </c>
      <c r="N5" s="31">
        <f t="shared" si="0"/>
        <v>2951.3669932300936</v>
      </c>
      <c r="O5" s="31">
        <f t="shared" si="0"/>
        <v>14.22664856222657</v>
      </c>
      <c r="P5" s="30">
        <f t="shared" si="1"/>
        <v>0.99520276535472052</v>
      </c>
      <c r="Q5" s="30">
        <f t="shared" si="1"/>
        <v>4.7972346452794488E-3</v>
      </c>
      <c r="R5" s="4">
        <f t="shared" si="2"/>
        <v>1592.3244245675528</v>
      </c>
      <c r="S5" s="4">
        <f t="shared" si="2"/>
        <v>7.6755754324471184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evolution'!L6</f>
        <v>1.5</v>
      </c>
      <c r="K6" s="25">
        <f>'Performance evolution'!K6</f>
        <v>1.2005539420231446</v>
      </c>
      <c r="L6" s="15">
        <f t="shared" si="3"/>
        <v>15958.037452077122</v>
      </c>
      <c r="M6" s="15">
        <f t="shared" si="3"/>
        <v>41.962547922876837</v>
      </c>
      <c r="N6" s="31">
        <f t="shared" si="0"/>
        <v>2950.9976692417608</v>
      </c>
      <c r="O6" s="31">
        <f t="shared" si="0"/>
        <v>16.224492152754589</v>
      </c>
      <c r="P6" s="30">
        <f t="shared" si="1"/>
        <v>0.99453209390120978</v>
      </c>
      <c r="Q6" s="30">
        <f t="shared" si="1"/>
        <v>5.4679060987902267E-3</v>
      </c>
      <c r="R6" s="4">
        <f t="shared" si="2"/>
        <v>1591.2513502419356</v>
      </c>
      <c r="S6" s="4">
        <f t="shared" si="2"/>
        <v>8.7486497580643618</v>
      </c>
    </row>
    <row r="7" spans="2:19" ht="14.4" customHeight="1" x14ac:dyDescent="0.3">
      <c r="B7" t="s">
        <v>42</v>
      </c>
      <c r="F7" s="1">
        <v>2</v>
      </c>
      <c r="I7">
        <v>2</v>
      </c>
      <c r="J7" s="14">
        <f>'Performance evolution'!L7</f>
        <v>1.5</v>
      </c>
      <c r="K7" s="25">
        <f>'Performance evolution'!K7</f>
        <v>1.2008476258325687</v>
      </c>
      <c r="L7" s="15">
        <f t="shared" si="3"/>
        <v>15953.485057111346</v>
      </c>
      <c r="M7" s="15">
        <f t="shared" si="3"/>
        <v>46.514942888653515</v>
      </c>
      <c r="N7" s="31">
        <f t="shared" si="0"/>
        <v>2950.5626958278763</v>
      </c>
      <c r="O7" s="31">
        <f t="shared" si="0"/>
        <v>18.596253737597781</v>
      </c>
      <c r="P7" s="30">
        <f t="shared" si="1"/>
        <v>0.99373686149732099</v>
      </c>
      <c r="Q7" s="30">
        <f t="shared" si="1"/>
        <v>6.2631385026791098E-3</v>
      </c>
      <c r="R7" s="4">
        <f t="shared" si="2"/>
        <v>1589.9789783957135</v>
      </c>
      <c r="S7" s="4">
        <f t="shared" si="2"/>
        <v>10.021021604286576</v>
      </c>
    </row>
    <row r="8" spans="2:19" ht="14.4" customHeight="1" x14ac:dyDescent="0.3">
      <c r="B8" t="s">
        <v>43</v>
      </c>
      <c r="F8" s="1">
        <v>5</v>
      </c>
      <c r="I8">
        <v>2.5</v>
      </c>
      <c r="J8" s="14">
        <f>'Performance evolution'!L8</f>
        <v>1.5</v>
      </c>
      <c r="K8" s="25">
        <f>'Performance evolution'!K8</f>
        <v>1.2012376012551851</v>
      </c>
      <c r="L8" s="15">
        <f t="shared" si="3"/>
        <v>15948.115529795925</v>
      </c>
      <c r="M8" s="15">
        <f t="shared" si="3"/>
        <v>51.884470204074738</v>
      </c>
      <c r="N8" s="31">
        <f t="shared" si="0"/>
        <v>2950.0495532334553</v>
      </c>
      <c r="O8" s="31">
        <f t="shared" si="0"/>
        <v>21.410449983306002</v>
      </c>
      <c r="P8" s="30">
        <f t="shared" si="1"/>
        <v>0.99279463632014964</v>
      </c>
      <c r="Q8" s="30">
        <f t="shared" si="1"/>
        <v>7.2053636798503316E-3</v>
      </c>
      <c r="R8" s="4">
        <f t="shared" si="2"/>
        <v>1588.4714181122395</v>
      </c>
      <c r="S8" s="4">
        <f t="shared" si="2"/>
        <v>11.528581887760531</v>
      </c>
    </row>
    <row r="9" spans="2:19" x14ac:dyDescent="0.3">
      <c r="B9" s="27"/>
      <c r="I9">
        <v>3</v>
      </c>
      <c r="J9" s="14">
        <f>'Performance evolution'!L9</f>
        <v>1.5</v>
      </c>
      <c r="K9" s="25">
        <f>'Performance evolution'!K9</f>
        <v>1.2017698535986099</v>
      </c>
      <c r="L9" s="15">
        <f t="shared" si="3"/>
        <v>15941.775394928572</v>
      </c>
      <c r="M9" s="15">
        <f t="shared" si="3"/>
        <v>58.224605071427796</v>
      </c>
      <c r="N9" s="31">
        <f t="shared" si="0"/>
        <v>2949.4435233467871</v>
      </c>
      <c r="O9" s="31">
        <f t="shared" si="0"/>
        <v>24.745557668888654</v>
      </c>
      <c r="P9" s="30">
        <f t="shared" si="1"/>
        <v>0.99167989761416309</v>
      </c>
      <c r="Q9" s="30">
        <f t="shared" si="1"/>
        <v>8.320102385836926E-3</v>
      </c>
      <c r="R9" s="4">
        <f t="shared" si="2"/>
        <v>1586.6878361826609</v>
      </c>
      <c r="S9" s="4">
        <f t="shared" si="2"/>
        <v>13.312163817339082</v>
      </c>
    </row>
    <row r="10" spans="2:19" x14ac:dyDescent="0.3">
      <c r="I10">
        <v>3.5</v>
      </c>
      <c r="J10" s="14">
        <f>'Performance evolution'!L10</f>
        <v>1.5</v>
      </c>
      <c r="K10" s="25">
        <f>'Performance evolution'!K10</f>
        <v>1.2025159915903367</v>
      </c>
      <c r="L10" s="15">
        <f t="shared" si="3"/>
        <v>15934.285691618375</v>
      </c>
      <c r="M10" s="15">
        <f t="shared" si="3"/>
        <v>65.714308381624093</v>
      </c>
      <c r="N10" s="31">
        <f t="shared" si="0"/>
        <v>2948.7274282938215</v>
      </c>
      <c r="O10" s="31">
        <f t="shared" si="0"/>
        <v>28.690948216802894</v>
      </c>
      <c r="P10" s="30">
        <f t="shared" si="1"/>
        <v>0.99036381704259269</v>
      </c>
      <c r="Q10" s="30">
        <f t="shared" si="1"/>
        <v>9.6361829574072681E-3</v>
      </c>
      <c r="R10" s="4">
        <f t="shared" si="2"/>
        <v>1584.5821072681483</v>
      </c>
      <c r="S10" s="4">
        <f t="shared" si="2"/>
        <v>15.417892731851628</v>
      </c>
    </row>
    <row r="11" spans="2:19" x14ac:dyDescent="0.3">
      <c r="I11">
        <v>4</v>
      </c>
      <c r="J11" s="14">
        <f>'Performance evolution'!L11</f>
        <v>1.5</v>
      </c>
      <c r="K11" s="25">
        <f>'Performance evolution'!K11</f>
        <v>1.2035876537990415</v>
      </c>
      <c r="L11" s="15">
        <f t="shared" si="3"/>
        <v>15925.439229724687</v>
      </c>
      <c r="M11" s="15">
        <f t="shared" si="3"/>
        <v>74.560770275313303</v>
      </c>
      <c r="N11" s="31">
        <f t="shared" si="0"/>
        <v>2947.8813583466404</v>
      </c>
      <c r="O11" s="31">
        <f t="shared" si="0"/>
        <v>33.348524580610409</v>
      </c>
      <c r="P11" s="30">
        <f t="shared" si="1"/>
        <v>0.98881383660764</v>
      </c>
      <c r="Q11" s="30">
        <f t="shared" si="1"/>
        <v>1.1186163392359968E-2</v>
      </c>
      <c r="R11" s="4">
        <f t="shared" si="2"/>
        <v>1582.102138572224</v>
      </c>
      <c r="S11" s="4">
        <f t="shared" si="2"/>
        <v>17.89786142777595</v>
      </c>
    </row>
    <row r="12" spans="2:19" x14ac:dyDescent="0.3">
      <c r="I12">
        <v>4.5</v>
      </c>
      <c r="J12" s="14">
        <f>'Performance evolution'!L12</f>
        <v>1.5</v>
      </c>
      <c r="K12" s="25">
        <f>'Performance evolution'!K12</f>
        <v>1.2051572548090952</v>
      </c>
      <c r="L12" s="15">
        <f t="shared" si="3"/>
        <v>15914.997445324441</v>
      </c>
      <c r="M12" s="15">
        <f t="shared" si="3"/>
        <v>85.002554675557917</v>
      </c>
      <c r="N12" s="31">
        <f t="shared" si="0"/>
        <v>2946.8823579542313</v>
      </c>
      <c r="O12" s="31">
        <f t="shared" si="0"/>
        <v>38.836027504210001</v>
      </c>
      <c r="P12" s="30">
        <f t="shared" si="1"/>
        <v>0.98699273592132597</v>
      </c>
      <c r="Q12" s="30">
        <f t="shared" si="1"/>
        <v>1.3007264078673961E-2</v>
      </c>
      <c r="R12" s="4">
        <f t="shared" si="2"/>
        <v>1579.1883774741216</v>
      </c>
      <c r="S12" s="4">
        <f t="shared" si="2"/>
        <v>20.811622525878338</v>
      </c>
    </row>
    <row r="13" spans="2:19" x14ac:dyDescent="0.3">
      <c r="I13">
        <v>5</v>
      </c>
      <c r="J13" s="14">
        <f>'Performance evolution'!L13</f>
        <v>1.5</v>
      </c>
      <c r="K13" s="25">
        <f>'Performance evolution'!K13</f>
        <v>1.2074851634876675</v>
      </c>
      <c r="L13" s="15">
        <f t="shared" si="3"/>
        <v>15902.686078266119</v>
      </c>
      <c r="M13" s="15">
        <f t="shared" si="3"/>
        <v>97.313921733880463</v>
      </c>
      <c r="N13" s="31">
        <f t="shared" si="0"/>
        <v>2945.7039943438676</v>
      </c>
      <c r="O13" s="31">
        <f t="shared" si="0"/>
        <v>45.293577188951957</v>
      </c>
      <c r="P13" s="30">
        <f t="shared" si="1"/>
        <v>0.98485669877500437</v>
      </c>
      <c r="Q13" s="30">
        <f t="shared" si="1"/>
        <v>1.5143301224995648E-2</v>
      </c>
      <c r="R13" s="4">
        <f t="shared" si="2"/>
        <v>1575.7707180400071</v>
      </c>
      <c r="S13" s="4">
        <f t="shared" si="2"/>
        <v>24.229281959993038</v>
      </c>
    </row>
    <row r="14" spans="2:19" x14ac:dyDescent="0.3">
      <c r="I14">
        <v>5.5</v>
      </c>
      <c r="J14" s="14">
        <f>'Performance evolution'!L14</f>
        <v>1.5</v>
      </c>
      <c r="K14" s="25">
        <f>'Performance evolution'!K14</f>
        <v>1.2109503110570272</v>
      </c>
      <c r="L14" s="15">
        <f t="shared" si="3"/>
        <v>15888.188188479513</v>
      </c>
      <c r="M14" s="15">
        <f t="shared" si="3"/>
        <v>111.81181152048546</v>
      </c>
      <c r="N14" s="31">
        <f t="shared" si="0"/>
        <v>2944.3156648158065</v>
      </c>
      <c r="O14" s="31">
        <f t="shared" si="0"/>
        <v>52.895585904153975</v>
      </c>
      <c r="P14" s="30">
        <f t="shared" si="1"/>
        <v>0.98235173250085461</v>
      </c>
      <c r="Q14" s="30">
        <f t="shared" si="1"/>
        <v>1.7648267499145387E-2</v>
      </c>
      <c r="R14" s="4">
        <f t="shared" si="2"/>
        <v>1571.7627720013675</v>
      </c>
      <c r="S14" s="4">
        <f t="shared" si="2"/>
        <v>28.237227998632619</v>
      </c>
    </row>
    <row r="15" spans="2:19" x14ac:dyDescent="0.3">
      <c r="I15">
        <v>6</v>
      </c>
      <c r="J15" s="14">
        <f>'Performance evolution'!L15</f>
        <v>1.5</v>
      </c>
      <c r="K15" s="25">
        <f>'Performance evolution'!K15</f>
        <v>1.2160766206419642</v>
      </c>
      <c r="L15" s="15">
        <f t="shared" si="3"/>
        <v>15871.13214163293</v>
      </c>
      <c r="M15" s="15">
        <f t="shared" si="3"/>
        <v>128.86785836706952</v>
      </c>
      <c r="N15" s="31">
        <f t="shared" si="0"/>
        <v>2942.6814125762257</v>
      </c>
      <c r="O15" s="31">
        <f t="shared" si="0"/>
        <v>61.870407132309786</v>
      </c>
      <c r="P15" s="30">
        <f t="shared" si="1"/>
        <v>0.97940777498778109</v>
      </c>
      <c r="Q15" s="30">
        <f t="shared" si="1"/>
        <v>2.0592225012218857E-2</v>
      </c>
      <c r="R15" s="4">
        <f t="shared" si="2"/>
        <v>1567.0524399804497</v>
      </c>
      <c r="S15" s="4">
        <f t="shared" si="2"/>
        <v>32.947560019550167</v>
      </c>
    </row>
    <row r="16" spans="2:19" x14ac:dyDescent="0.3">
      <c r="I16">
        <v>6.5</v>
      </c>
      <c r="J16" s="14">
        <f>'Performance evolution'!L16</f>
        <v>1.5</v>
      </c>
      <c r="K16" s="25">
        <f>'Performance evolution'!K16</f>
        <v>1.2235439753666559</v>
      </c>
      <c r="L16" s="15">
        <f t="shared" si="3"/>
        <v>15851.071367450086</v>
      </c>
      <c r="M16" s="15">
        <f t="shared" si="3"/>
        <v>148.92863254991272</v>
      </c>
      <c r="N16" s="31">
        <f t="shared" si="0"/>
        <v>2940.7579389660837</v>
      </c>
      <c r="O16" s="31">
        <f t="shared" si="0"/>
        <v>72.52972228502901</v>
      </c>
      <c r="P16" s="30">
        <f t="shared" si="1"/>
        <v>0.97593003707620973</v>
      </c>
      <c r="Q16" s="30">
        <f t="shared" si="1"/>
        <v>2.4069962923790281E-2</v>
      </c>
      <c r="R16" s="4">
        <f t="shared" si="2"/>
        <v>1561.4880593219357</v>
      </c>
      <c r="S16" s="4">
        <f t="shared" si="2"/>
        <v>38.511940678064448</v>
      </c>
    </row>
    <row r="17" spans="9:19" x14ac:dyDescent="0.3">
      <c r="I17">
        <v>7</v>
      </c>
      <c r="J17" s="14">
        <f>'Performance evolution'!L17</f>
        <v>1.5</v>
      </c>
      <c r="K17" s="25">
        <f>'Performance evolution'!K17</f>
        <v>1.2341735488211589</v>
      </c>
      <c r="L17" s="15">
        <f t="shared" si="3"/>
        <v>15827.452290027011</v>
      </c>
      <c r="M17" s="15">
        <f t="shared" si="3"/>
        <v>172.5477099729859</v>
      </c>
      <c r="N17" s="31">
        <f t="shared" si="0"/>
        <v>2938.4914563826369</v>
      </c>
      <c r="O17" s="31">
        <f t="shared" si="0"/>
        <v>85.308881276342632</v>
      </c>
      <c r="P17" s="30">
        <f t="shared" si="1"/>
        <v>0.97178752835830806</v>
      </c>
      <c r="Q17" s="30">
        <f t="shared" si="1"/>
        <v>2.8212471641691994E-2</v>
      </c>
      <c r="R17" s="4">
        <f t="shared" si="2"/>
        <v>1554.8600453732929</v>
      </c>
      <c r="S17" s="4">
        <f t="shared" si="2"/>
        <v>45.139954626707194</v>
      </c>
    </row>
    <row r="18" spans="9:19" x14ac:dyDescent="0.3">
      <c r="I18">
        <v>7.5</v>
      </c>
      <c r="J18" s="14">
        <f>'Performance evolution'!L18</f>
        <v>1.5</v>
      </c>
      <c r="K18" s="25">
        <f>'Performance evolution'!K18</f>
        <v>1.2488846690571396</v>
      </c>
      <c r="L18" s="15">
        <f t="shared" si="3"/>
        <v>15799.567106397602</v>
      </c>
      <c r="M18" s="15">
        <f t="shared" si="3"/>
        <v>200.43289360239453</v>
      </c>
      <c r="N18" s="31">
        <f t="shared" si="0"/>
        <v>2935.8130447838698</v>
      </c>
      <c r="O18" s="31">
        <f t="shared" si="0"/>
        <v>100.81891499763448</v>
      </c>
      <c r="P18" s="30">
        <f t="shared" si="1"/>
        <v>0.96679909968250188</v>
      </c>
      <c r="Q18" s="30">
        <f t="shared" si="1"/>
        <v>3.3200900317498047E-2</v>
      </c>
      <c r="R18" s="4">
        <f t="shared" si="2"/>
        <v>1546.878559492003</v>
      </c>
      <c r="S18" s="4">
        <f t="shared" si="2"/>
        <v>53.121440507996873</v>
      </c>
    </row>
    <row r="19" spans="9:19" x14ac:dyDescent="0.3">
      <c r="I19">
        <v>8</v>
      </c>
      <c r="J19" s="14">
        <f>'Performance evolution'!L19</f>
        <v>1.5</v>
      </c>
      <c r="K19" s="25">
        <f>'Performance evolution'!K19</f>
        <v>1.2686297901478318</v>
      </c>
      <c r="L19" s="15">
        <f t="shared" si="3"/>
        <v>15766.488955249844</v>
      </c>
      <c r="M19" s="15">
        <f t="shared" si="3"/>
        <v>233.51104475015194</v>
      </c>
      <c r="N19" s="31">
        <f t="shared" si="0"/>
        <v>2932.6322452528639</v>
      </c>
      <c r="O19" s="31">
        <f t="shared" si="0"/>
        <v>119.91132317120369</v>
      </c>
      <c r="P19" s="30">
        <f t="shared" si="1"/>
        <v>0.96071757192539919</v>
      </c>
      <c r="Q19" s="30">
        <f t="shared" si="1"/>
        <v>3.9282428074600799E-2</v>
      </c>
      <c r="R19" s="4">
        <f t="shared" si="2"/>
        <v>1537.1481150806387</v>
      </c>
      <c r="S19" s="4">
        <f t="shared" si="2"/>
        <v>62.851884919361275</v>
      </c>
    </row>
    <row r="20" spans="9:19" x14ac:dyDescent="0.3">
      <c r="I20">
        <v>8.5</v>
      </c>
      <c r="J20" s="14">
        <f>'Performance evolution'!L20</f>
        <v>1.5</v>
      </c>
      <c r="K20" s="25">
        <f>'Performance evolution'!K20</f>
        <v>1.2943185559528754</v>
      </c>
      <c r="L20" s="15">
        <f t="shared" si="3"/>
        <v>15726.9881748055</v>
      </c>
      <c r="M20" s="15">
        <f t="shared" si="3"/>
        <v>273.01182519449799</v>
      </c>
      <c r="N20" s="31">
        <f t="shared" si="0"/>
        <v>2928.8287159433621</v>
      </c>
      <c r="O20" s="31">
        <f t="shared" si="0"/>
        <v>143.75750356503642</v>
      </c>
      <c r="P20" s="30">
        <f t="shared" si="1"/>
        <v>0.95321286587426102</v>
      </c>
      <c r="Q20" s="30">
        <f t="shared" si="1"/>
        <v>4.6787134125738879E-2</v>
      </c>
      <c r="R20" s="4">
        <f t="shared" si="2"/>
        <v>1525.1405853988176</v>
      </c>
      <c r="S20" s="4">
        <f t="shared" si="2"/>
        <v>74.859414601182209</v>
      </c>
    </row>
    <row r="21" spans="9:19" x14ac:dyDescent="0.3">
      <c r="I21">
        <v>9</v>
      </c>
      <c r="J21" s="14">
        <f>'Performance evolution'!L21</f>
        <v>1.5</v>
      </c>
      <c r="K21" s="25">
        <f>'Performance evolution'!K21</f>
        <v>1.3267382729077177</v>
      </c>
      <c r="L21" s="15">
        <f t="shared" ref="L21:M30" si="4">L20-($F$2*$F$3*$F$4*($F$5/2))*L20/SUM($L20:$M20)+R20</f>
        <v>15679.429942723767</v>
      </c>
      <c r="M21" s="15">
        <f t="shared" si="4"/>
        <v>320.57005727623039</v>
      </c>
      <c r="N21" s="31">
        <f t="shared" si="0"/>
        <v>2924.2418991803497</v>
      </c>
      <c r="O21" s="31">
        <f t="shared" si="0"/>
        <v>173.94385348008086</v>
      </c>
      <c r="P21" s="30">
        <f t="shared" si="1"/>
        <v>0.9438562218773634</v>
      </c>
      <c r="Q21" s="30">
        <f t="shared" si="1"/>
        <v>5.6143778122636524E-2</v>
      </c>
      <c r="R21" s="4">
        <f t="shared" si="2"/>
        <v>1510.1699550037815</v>
      </c>
      <c r="S21" s="4">
        <f t="shared" si="2"/>
        <v>89.830044996218433</v>
      </c>
    </row>
    <row r="22" spans="9:19" x14ac:dyDescent="0.3">
      <c r="I22">
        <v>9.5</v>
      </c>
      <c r="J22" s="14">
        <f>'Performance evolution'!L22</f>
        <v>1.5</v>
      </c>
      <c r="K22" s="25">
        <f>'Performance evolution'!K22</f>
        <v>1.3664698220215097</v>
      </c>
      <c r="L22" s="15">
        <f t="shared" si="4"/>
        <v>15621.656903455172</v>
      </c>
      <c r="M22" s="15">
        <f t="shared" si="4"/>
        <v>378.34309654482576</v>
      </c>
      <c r="N22" s="31">
        <f t="shared" si="0"/>
        <v>2918.658922348427</v>
      </c>
      <c r="O22" s="31">
        <f t="shared" si="0"/>
        <v>212.57807641598762</v>
      </c>
      <c r="P22" s="30">
        <f t="shared" si="1"/>
        <v>0.93211051207562035</v>
      </c>
      <c r="Q22" s="30">
        <f t="shared" si="1"/>
        <v>6.7889487924379682E-2</v>
      </c>
      <c r="R22" s="4">
        <f t="shared" si="2"/>
        <v>1491.3768193209926</v>
      </c>
      <c r="S22" s="4">
        <f t="shared" si="2"/>
        <v>108.62318067900749</v>
      </c>
    </row>
    <row r="23" spans="9:19" x14ac:dyDescent="0.3">
      <c r="I23">
        <v>10</v>
      </c>
      <c r="J23" s="14">
        <f>'Performance evolution'!L23</f>
        <v>1.5</v>
      </c>
      <c r="K23" s="25">
        <f>'Performance evolution'!K23</f>
        <v>1.413791315571453</v>
      </c>
      <c r="L23" s="15">
        <f t="shared" si="4"/>
        <v>15550.868032430648</v>
      </c>
      <c r="M23" s="15">
        <f t="shared" si="4"/>
        <v>449.13196756935065</v>
      </c>
      <c r="N23" s="31">
        <f t="shared" si="0"/>
        <v>2911.8016292171251</v>
      </c>
      <c r="O23" s="31">
        <f t="shared" si="0"/>
        <v>262.38826214092308</v>
      </c>
      <c r="P23" s="30">
        <f t="shared" si="1"/>
        <v>0.91733693599891641</v>
      </c>
      <c r="Q23" s="30">
        <f t="shared" si="1"/>
        <v>8.2663064001083641E-2</v>
      </c>
      <c r="R23" s="4">
        <f t="shared" si="2"/>
        <v>1467.7390975982662</v>
      </c>
      <c r="S23" s="4">
        <f t="shared" si="2"/>
        <v>132.26090240173383</v>
      </c>
    </row>
    <row r="24" spans="9:19" x14ac:dyDescent="0.3">
      <c r="I24">
        <v>10.5</v>
      </c>
      <c r="J24" s="14">
        <f>'Performance evolution'!L24</f>
        <v>1.5</v>
      </c>
      <c r="K24" s="25">
        <f>'Performance evolution'!K24</f>
        <v>1.4685612323620336</v>
      </c>
      <c r="L24" s="15">
        <f t="shared" si="4"/>
        <v>15463.520326785849</v>
      </c>
      <c r="M24" s="15">
        <f t="shared" si="4"/>
        <v>536.47967321414944</v>
      </c>
      <c r="N24" s="31">
        <f t="shared" si="0"/>
        <v>2903.3150479922483</v>
      </c>
      <c r="O24" s="31">
        <f t="shared" si="0"/>
        <v>326.7698599947434</v>
      </c>
      <c r="P24" s="30">
        <f t="shared" si="1"/>
        <v>0.89883552002402678</v>
      </c>
      <c r="Q24" s="30">
        <f t="shared" si="1"/>
        <v>0.10116447997597325</v>
      </c>
      <c r="R24" s="4">
        <f t="shared" si="2"/>
        <v>1438.1368320384429</v>
      </c>
      <c r="S24" s="4">
        <f t="shared" si="2"/>
        <v>161.8631679615572</v>
      </c>
    </row>
    <row r="25" spans="9:19" x14ac:dyDescent="0.3">
      <c r="I25">
        <v>11</v>
      </c>
      <c r="J25" s="14">
        <f>'Performance evolution'!L25</f>
        <v>1.5</v>
      </c>
      <c r="K25" s="25">
        <f>'Performance evolution'!K25</f>
        <v>1.5300806486939795</v>
      </c>
      <c r="L25" s="15">
        <f t="shared" si="4"/>
        <v>15355.305126145706</v>
      </c>
      <c r="M25" s="15">
        <f t="shared" si="4"/>
        <v>644.6948738542917</v>
      </c>
      <c r="N25" s="31">
        <f t="shared" si="0"/>
        <v>2892.762003630306</v>
      </c>
      <c r="O25" s="31">
        <f t="shared" si="0"/>
        <v>409.69545696807546</v>
      </c>
      <c r="P25" s="30">
        <f t="shared" si="1"/>
        <v>0.8759422454774507</v>
      </c>
      <c r="Q25" s="30">
        <f t="shared" si="1"/>
        <v>0.12405775452254927</v>
      </c>
      <c r="R25" s="4">
        <f t="shared" si="2"/>
        <v>1401.5075927639211</v>
      </c>
      <c r="S25" s="4">
        <f t="shared" si="2"/>
        <v>198.49240723607883</v>
      </c>
    </row>
    <row r="26" spans="9:19" x14ac:dyDescent="0.3">
      <c r="I26">
        <v>11.5</v>
      </c>
      <c r="J26" s="14">
        <f>'Performance evolution'!L26</f>
        <v>1.5</v>
      </c>
      <c r="K26" s="25">
        <f>'Performance evolution'!K26</f>
        <v>1.596951627870417</v>
      </c>
      <c r="L26" s="15">
        <f t="shared" si="4"/>
        <v>15221.282206295056</v>
      </c>
      <c r="M26" s="15">
        <f t="shared" si="4"/>
        <v>778.71779370494141</v>
      </c>
      <c r="N26" s="31">
        <f t="shared" si="0"/>
        <v>2879.6317268534308</v>
      </c>
      <c r="O26" s="31">
        <f t="shared" si="0"/>
        <v>515.35851961421724</v>
      </c>
      <c r="P26" s="30">
        <f t="shared" si="1"/>
        <v>0.8482002944926198</v>
      </c>
      <c r="Q26" s="30">
        <f t="shared" si="1"/>
        <v>0.15179970550738026</v>
      </c>
      <c r="R26" s="4">
        <f t="shared" si="2"/>
        <v>1357.1204711881917</v>
      </c>
      <c r="S26" s="4">
        <f t="shared" si="2"/>
        <v>242.8795288118084</v>
      </c>
    </row>
    <row r="27" spans="9:19" x14ac:dyDescent="0.3">
      <c r="I27">
        <v>12</v>
      </c>
      <c r="J27" s="14">
        <f>'Performance evolution'!L27</f>
        <v>1.5</v>
      </c>
      <c r="K27" s="25">
        <f>'Performance evolution'!K27</f>
        <v>1.6669751070433967</v>
      </c>
      <c r="L27" s="15">
        <f t="shared" si="4"/>
        <v>15056.274456853742</v>
      </c>
      <c r="M27" s="15">
        <f t="shared" si="4"/>
        <v>943.72554314625575</v>
      </c>
      <c r="N27" s="31">
        <f t="shared" si="0"/>
        <v>2863.3726786894713</v>
      </c>
      <c r="O27" s="31">
        <f t="shared" si="0"/>
        <v>647.41157399491146</v>
      </c>
      <c r="P27" s="30">
        <f t="shared" si="1"/>
        <v>0.81559346077734807</v>
      </c>
      <c r="Q27" s="30">
        <f t="shared" si="1"/>
        <v>0.18440653922265196</v>
      </c>
      <c r="R27" s="4">
        <f t="shared" si="2"/>
        <v>1304.9495372437568</v>
      </c>
      <c r="S27" s="4">
        <f t="shared" si="2"/>
        <v>295.05046275624312</v>
      </c>
    </row>
    <row r="28" spans="9:19" x14ac:dyDescent="0.3">
      <c r="I28">
        <v>12.5</v>
      </c>
      <c r="J28" s="14">
        <f>'Performance evolution'!L28</f>
        <v>1.5</v>
      </c>
      <c r="K28" s="25">
        <f>'Performance evolution'!K28</f>
        <v>1.7371602531289634</v>
      </c>
      <c r="L28" s="15">
        <f t="shared" si="4"/>
        <v>14855.596548412123</v>
      </c>
      <c r="M28" s="15">
        <f t="shared" si="4"/>
        <v>1144.4034515878732</v>
      </c>
      <c r="N28" s="31">
        <f t="shared" si="0"/>
        <v>2843.4579662569013</v>
      </c>
      <c r="O28" s="31">
        <f t="shared" si="0"/>
        <v>807.75265221648397</v>
      </c>
      <c r="P28" s="30">
        <f t="shared" si="1"/>
        <v>0.77877127982438465</v>
      </c>
      <c r="Q28" s="30">
        <f t="shared" si="1"/>
        <v>0.22122872017561535</v>
      </c>
      <c r="R28" s="4">
        <f t="shared" si="2"/>
        <v>1246.0340477190155</v>
      </c>
      <c r="S28" s="4">
        <f t="shared" si="2"/>
        <v>353.96595228098454</v>
      </c>
    </row>
    <row r="29" spans="9:19" x14ac:dyDescent="0.3">
      <c r="I29">
        <v>13</v>
      </c>
      <c r="J29" s="14">
        <f>'Performance evolution'!L29</f>
        <v>1.5</v>
      </c>
      <c r="K29" s="25">
        <f>'Performance evolution'!K29</f>
        <v>1.8039309103440118</v>
      </c>
      <c r="L29" s="15">
        <f t="shared" si="4"/>
        <v>14616.070941289925</v>
      </c>
      <c r="M29" s="15">
        <f t="shared" si="4"/>
        <v>1383.9290587100704</v>
      </c>
      <c r="N29" s="31">
        <f t="shared" si="0"/>
        <v>2819.4814937671085</v>
      </c>
      <c r="O29" s="31">
        <f t="shared" si="0"/>
        <v>995.08040503540178</v>
      </c>
      <c r="P29" s="30">
        <f t="shared" si="1"/>
        <v>0.73913638540043525</v>
      </c>
      <c r="Q29" s="30">
        <f t="shared" si="1"/>
        <v>0.2608636145995647</v>
      </c>
      <c r="R29" s="4">
        <f t="shared" si="2"/>
        <v>1182.6182166406963</v>
      </c>
      <c r="S29" s="4">
        <f t="shared" si="2"/>
        <v>417.38178335930354</v>
      </c>
    </row>
    <row r="30" spans="9:19" x14ac:dyDescent="0.3">
      <c r="I30">
        <v>13.5</v>
      </c>
      <c r="J30" s="14">
        <f>'Performance evolution'!L30</f>
        <v>1.5</v>
      </c>
      <c r="K30" s="25">
        <f>'Performance evolution'!K30</f>
        <v>1.8635859948025992</v>
      </c>
      <c r="L30" s="15">
        <f t="shared" si="4"/>
        <v>14337.082063801628</v>
      </c>
      <c r="M30" s="15">
        <f t="shared" si="4"/>
        <v>1662.917936198367</v>
      </c>
      <c r="N30" s="31">
        <f t="shared" si="0"/>
        <v>2791.2642157606665</v>
      </c>
      <c r="O30" s="31">
        <f t="shared" si="0"/>
        <v>1203.8306837435935</v>
      </c>
      <c r="P30" s="30">
        <f t="shared" si="1"/>
        <v>0.69867281903792233</v>
      </c>
      <c r="Q30" s="30">
        <f t="shared" si="1"/>
        <v>0.30132718096207761</v>
      </c>
      <c r="R30" s="4">
        <f t="shared" si="2"/>
        <v>1117.8765104606757</v>
      </c>
      <c r="S30" s="4">
        <f t="shared" si="2"/>
        <v>482.12348953932417</v>
      </c>
    </row>
    <row r="31" spans="9:19" x14ac:dyDescent="0.3">
      <c r="I31">
        <v>14</v>
      </c>
      <c r="J31" s="14">
        <f>'Performance evolution'!L31</f>
        <v>1.5</v>
      </c>
      <c r="K31" s="25">
        <f>'Performance evolution'!K31</f>
        <v>1.9129787890501895</v>
      </c>
      <c r="L31" s="15">
        <f>L30-($F$2*$F$3*$F$4*($F$5/2))*L30/SUM($L30:$M30)+R30</f>
        <v>14021.250367882141</v>
      </c>
      <c r="M31" s="15">
        <f>M30-($F$2*$F$3*$F$4*($F$5/2))*M30/SUM($L30:$M30)+S30</f>
        <v>1978.7496321178546</v>
      </c>
      <c r="N31" s="31">
        <f t="shared" si="0"/>
        <v>2758.9321880134689</v>
      </c>
      <c r="O31" s="31">
        <f t="shared" si="0"/>
        <v>1424.3404473440908</v>
      </c>
      <c r="P31" s="30">
        <f t="shared" si="1"/>
        <v>0.65951527153516565</v>
      </c>
      <c r="Q31" s="30">
        <f t="shared" si="1"/>
        <v>0.34048472846483435</v>
      </c>
      <c r="R31" s="4">
        <f t="shared" si="2"/>
        <v>1055.224434456265</v>
      </c>
      <c r="S31" s="4">
        <f t="shared" si="2"/>
        <v>544.77556554373496</v>
      </c>
    </row>
    <row r="32" spans="9:19" x14ac:dyDescent="0.3">
      <c r="I32">
        <v>14.5</v>
      </c>
      <c r="J32" s="14">
        <f>'Performance evolution'!L32</f>
        <v>1.5</v>
      </c>
      <c r="K32" s="25">
        <f>'Performance evolution'!K32</f>
        <v>1.9502434322093714</v>
      </c>
      <c r="L32" s="15">
        <f t="shared" ref="L32:M42" si="5">L31-($F$2*$F$3*$F$4*($F$5/2))*L31/SUM($L31:$M31)+R31</f>
        <v>13674.349765550192</v>
      </c>
      <c r="M32" s="15">
        <f t="shared" si="5"/>
        <v>2325.650234449804</v>
      </c>
      <c r="N32" s="31">
        <f t="shared" si="0"/>
        <v>2722.9281111579512</v>
      </c>
      <c r="O32" s="31">
        <f t="shared" si="0"/>
        <v>1644.7480520536753</v>
      </c>
      <c r="P32" s="30">
        <f t="shared" si="1"/>
        <v>0.62342719776086508</v>
      </c>
      <c r="Q32" s="30">
        <f t="shared" si="1"/>
        <v>0.37657280223913486</v>
      </c>
      <c r="R32" s="4">
        <f t="shared" si="2"/>
        <v>997.48351641738418</v>
      </c>
      <c r="S32" s="4">
        <f t="shared" si="2"/>
        <v>602.51648358261582</v>
      </c>
    </row>
    <row r="33" spans="9:19" x14ac:dyDescent="0.3">
      <c r="I33">
        <v>15</v>
      </c>
      <c r="J33" s="14">
        <f>'Performance evolution'!L33</f>
        <v>1.5</v>
      </c>
      <c r="K33" s="25">
        <f>'Performance evolution'!K33</f>
        <v>1.9752913394242029</v>
      </c>
      <c r="L33" s="15">
        <f t="shared" si="5"/>
        <v>13304.398305412557</v>
      </c>
      <c r="M33" s="15">
        <f t="shared" si="5"/>
        <v>2695.6016945874394</v>
      </c>
      <c r="N33" s="31">
        <f t="shared" si="0"/>
        <v>2683.9430345547039</v>
      </c>
      <c r="O33" s="31">
        <f t="shared" si="0"/>
        <v>1854.163403422026</v>
      </c>
      <c r="P33" s="30">
        <f t="shared" si="1"/>
        <v>0.59142355324554996</v>
      </c>
      <c r="Q33" s="30">
        <f t="shared" si="1"/>
        <v>0.40857644675444993</v>
      </c>
      <c r="R33" s="4">
        <f t="shared" si="2"/>
        <v>946.27768519287997</v>
      </c>
      <c r="S33" s="4">
        <f t="shared" si="2"/>
        <v>653.72231480711991</v>
      </c>
    </row>
    <row r="34" spans="9:19" x14ac:dyDescent="0.3">
      <c r="I34">
        <v>15.5</v>
      </c>
      <c r="J34" s="14">
        <f>'Performance evolution'!L34</f>
        <v>1.5</v>
      </c>
      <c r="K34" s="25">
        <f>'Performance evolution'!K34</f>
        <v>1.9898202601995665</v>
      </c>
      <c r="L34" s="15">
        <f t="shared" si="5"/>
        <v>12920.23616006418</v>
      </c>
      <c r="M34" s="15">
        <f t="shared" si="5"/>
        <v>3079.7638399358152</v>
      </c>
      <c r="N34" s="31">
        <f t="shared" si="0"/>
        <v>2642.7905961328743</v>
      </c>
      <c r="O34" s="31">
        <f t="shared" si="0"/>
        <v>2045.6539751163334</v>
      </c>
      <c r="P34" s="30">
        <f t="shared" si="1"/>
        <v>0.56368174049431463</v>
      </c>
      <c r="Q34" s="30">
        <f t="shared" si="1"/>
        <v>0.43631825950568531</v>
      </c>
      <c r="R34" s="4">
        <f t="shared" si="2"/>
        <v>901.89078479090335</v>
      </c>
      <c r="S34" s="4">
        <f t="shared" si="2"/>
        <v>698.10921520909653</v>
      </c>
    </row>
    <row r="35" spans="9:19" x14ac:dyDescent="0.3">
      <c r="I35">
        <v>16</v>
      </c>
      <c r="J35" s="14">
        <f>'Performance evolution'!L35</f>
        <v>1.5</v>
      </c>
      <c r="K35" s="25">
        <f>'Performance evolution'!K35</f>
        <v>1.9967529708506588</v>
      </c>
      <c r="L35" s="15">
        <f t="shared" si="5"/>
        <v>12530.103328848665</v>
      </c>
      <c r="M35" s="15">
        <f t="shared" si="5"/>
        <v>3469.8966711513299</v>
      </c>
      <c r="N35" s="31">
        <f t="shared" si="0"/>
        <v>2600.2688852020619</v>
      </c>
      <c r="O35" s="31">
        <f t="shared" si="0"/>
        <v>2217.4771343341781</v>
      </c>
      <c r="P35" s="30">
        <f t="shared" si="1"/>
        <v>0.53972726554239692</v>
      </c>
      <c r="Q35" s="30">
        <f t="shared" si="1"/>
        <v>0.46027273445760308</v>
      </c>
      <c r="R35" s="4">
        <f t="shared" si="2"/>
        <v>863.56362486783507</v>
      </c>
      <c r="S35" s="4">
        <f t="shared" si="2"/>
        <v>736.43637513216493</v>
      </c>
    </row>
    <row r="36" spans="9:19" x14ac:dyDescent="0.3">
      <c r="I36">
        <v>16.5</v>
      </c>
      <c r="J36" s="14">
        <f>'Performance evolution'!L36</f>
        <v>1.5</v>
      </c>
      <c r="K36" s="25">
        <f>'Performance evolution'!K36</f>
        <v>1.9992793651017049</v>
      </c>
      <c r="L36" s="15">
        <f t="shared" si="5"/>
        <v>12140.656620831633</v>
      </c>
      <c r="M36" s="15">
        <f t="shared" si="5"/>
        <v>3859.3433791683615</v>
      </c>
      <c r="N36" s="31">
        <f t="shared" si="0"/>
        <v>2557.0542785946009</v>
      </c>
      <c r="O36" s="31">
        <f t="shared" si="0"/>
        <v>2371.9704202554194</v>
      </c>
      <c r="P36" s="30">
        <f t="shared" si="1"/>
        <v>0.51877489662228338</v>
      </c>
      <c r="Q36" s="30">
        <f t="shared" si="1"/>
        <v>0.48122510337771657</v>
      </c>
      <c r="R36" s="4">
        <f t="shared" si="2"/>
        <v>830.03983459565336</v>
      </c>
      <c r="S36" s="4">
        <f t="shared" si="2"/>
        <v>769.96016540434653</v>
      </c>
    </row>
    <row r="37" spans="9:19" x14ac:dyDescent="0.3">
      <c r="I37">
        <v>17</v>
      </c>
      <c r="J37" s="14">
        <f>'Performance evolution'!L37</f>
        <v>1.5</v>
      </c>
      <c r="K37" s="25">
        <f>'Performance evolution'!K37</f>
        <v>1.9999055450835357</v>
      </c>
      <c r="L37" s="15">
        <f t="shared" si="5"/>
        <v>11756.630793344122</v>
      </c>
      <c r="M37" s="15">
        <f t="shared" si="5"/>
        <v>4243.3692066558715</v>
      </c>
      <c r="N37" s="31">
        <f t="shared" si="0"/>
        <v>2513.6539224835115</v>
      </c>
      <c r="O37" s="31">
        <f t="shared" si="0"/>
        <v>2512.9408781167417</v>
      </c>
      <c r="P37" s="30">
        <f t="shared" si="1"/>
        <v>0.50007092717784662</v>
      </c>
      <c r="Q37" s="30">
        <f t="shared" si="1"/>
        <v>0.49992907282215349</v>
      </c>
      <c r="R37" s="4">
        <f t="shared" si="2"/>
        <v>800.11348348455465</v>
      </c>
      <c r="S37" s="4">
        <f t="shared" si="2"/>
        <v>799.88651651544558</v>
      </c>
    </row>
    <row r="38" spans="9:19" x14ac:dyDescent="0.3">
      <c r="I38">
        <v>17.5</v>
      </c>
      <c r="J38" s="14">
        <f>'Performance evolution'!L38</f>
        <v>1.5</v>
      </c>
      <c r="K38" s="25">
        <f>'Performance evolution'!K38</f>
        <v>1.9999942240307429</v>
      </c>
      <c r="L38" s="15">
        <f t="shared" si="5"/>
        <v>11381.081197494264</v>
      </c>
      <c r="M38" s="15">
        <f t="shared" si="5"/>
        <v>4618.9188025057292</v>
      </c>
      <c r="N38" s="31">
        <f t="shared" si="0"/>
        <v>2470.4183246731118</v>
      </c>
      <c r="O38" s="31">
        <f t="shared" si="0"/>
        <v>2643.3520631115648</v>
      </c>
      <c r="P38" s="30">
        <f t="shared" si="1"/>
        <v>0.48309136651387974</v>
      </c>
      <c r="Q38" s="30">
        <f t="shared" si="1"/>
        <v>0.51690863348612037</v>
      </c>
      <c r="R38" s="4">
        <f t="shared" si="2"/>
        <v>772.94618642220757</v>
      </c>
      <c r="S38" s="4">
        <f t="shared" si="2"/>
        <v>827.05381357779265</v>
      </c>
    </row>
    <row r="39" spans="9:19" x14ac:dyDescent="0.3">
      <c r="I39">
        <v>18</v>
      </c>
      <c r="J39" s="14">
        <f>'Performance evolution'!L39</f>
        <v>1.5</v>
      </c>
      <c r="K39" s="25">
        <f>'Performance evolution'!K39</f>
        <v>1.9999998751796342</v>
      </c>
      <c r="L39" s="15">
        <f t="shared" si="5"/>
        <v>11015.919264167045</v>
      </c>
      <c r="M39" s="15">
        <f t="shared" si="5"/>
        <v>4984.0807358329484</v>
      </c>
      <c r="N39" s="31">
        <f t="shared" si="0"/>
        <v>2427.5892652818975</v>
      </c>
      <c r="O39" s="31">
        <f t="shared" si="0"/>
        <v>2764.7178033116866</v>
      </c>
      <c r="P39" s="30">
        <f t="shared" si="1"/>
        <v>0.46753576651225437</v>
      </c>
      <c r="Q39" s="30">
        <f t="shared" si="1"/>
        <v>0.53246423348774574</v>
      </c>
      <c r="R39" s="4">
        <f t="shared" si="2"/>
        <v>748.05722641960699</v>
      </c>
      <c r="S39" s="4">
        <f t="shared" si="2"/>
        <v>851.94277358039324</v>
      </c>
    </row>
    <row r="40" spans="9:19" x14ac:dyDescent="0.3">
      <c r="I40">
        <v>18.5</v>
      </c>
      <c r="J40" s="14">
        <f>'Performance evolution'!L40</f>
        <v>1.5</v>
      </c>
      <c r="K40" s="25">
        <f>'Performance evolution'!K40</f>
        <v>1.9999999992055582</v>
      </c>
      <c r="L40" s="15">
        <f t="shared" si="5"/>
        <v>10662.384564169948</v>
      </c>
      <c r="M40" s="15">
        <f t="shared" si="5"/>
        <v>5337.6154358300464</v>
      </c>
      <c r="N40" s="31">
        <f t="shared" si="0"/>
        <v>2385.3455577861728</v>
      </c>
      <c r="O40" s="31">
        <f t="shared" si="0"/>
        <v>2877.791214177174</v>
      </c>
      <c r="P40" s="30">
        <f t="shared" si="1"/>
        <v>0.45321747488928538</v>
      </c>
      <c r="Q40" s="30">
        <f t="shared" si="1"/>
        <v>0.54678252511071457</v>
      </c>
      <c r="R40" s="4">
        <f t="shared" si="2"/>
        <v>725.14795982285659</v>
      </c>
      <c r="S40" s="4">
        <f t="shared" si="2"/>
        <v>874.85204017714329</v>
      </c>
    </row>
    <row r="41" spans="9:19" x14ac:dyDescent="0.3">
      <c r="I41">
        <v>19</v>
      </c>
      <c r="J41" s="14">
        <f>'Performance evolution'!L41</f>
        <v>1.5</v>
      </c>
      <c r="K41" s="25">
        <f>'Performance evolution'!K41</f>
        <v>1.9999999999983689</v>
      </c>
      <c r="L41" s="15">
        <f t="shared" si="5"/>
        <v>10321.294067575809</v>
      </c>
      <c r="M41" s="15">
        <f t="shared" si="5"/>
        <v>5678.7059324241845</v>
      </c>
      <c r="N41" s="31">
        <f t="shared" si="0"/>
        <v>2343.8269143682619</v>
      </c>
      <c r="O41" s="31">
        <f t="shared" si="0"/>
        <v>2983.1533548861594</v>
      </c>
      <c r="P41" s="30">
        <f t="shared" si="1"/>
        <v>0.43999166430107878</v>
      </c>
      <c r="Q41" s="30">
        <f t="shared" si="1"/>
        <v>0.56000833569892117</v>
      </c>
      <c r="R41" s="4">
        <f t="shared" si="2"/>
        <v>703.98666288172603</v>
      </c>
      <c r="S41" s="4">
        <f t="shared" si="2"/>
        <v>896.01333711827385</v>
      </c>
    </row>
    <row r="42" spans="9:19" x14ac:dyDescent="0.3">
      <c r="I42">
        <v>19.5</v>
      </c>
      <c r="J42" s="14">
        <f>'Performance evolution'!L42</f>
        <v>1.5</v>
      </c>
      <c r="K42" s="25">
        <f>'Performance evolution'!K42</f>
        <v>1.9999999999999987</v>
      </c>
      <c r="L42" s="15">
        <f t="shared" si="5"/>
        <v>9993.1513236999526</v>
      </c>
      <c r="M42" s="15">
        <f t="shared" si="5"/>
        <v>6006.8486763000392</v>
      </c>
      <c r="N42" s="31">
        <f t="shared" si="0"/>
        <v>2303.1432234143163</v>
      </c>
      <c r="O42" s="31">
        <f t="shared" si="0"/>
        <v>3081.3527929077004</v>
      </c>
      <c r="P42" s="30">
        <f t="shared" si="1"/>
        <v>0.42773608085748432</v>
      </c>
      <c r="Q42" s="30">
        <f t="shared" si="1"/>
        <v>0.57226391914251573</v>
      </c>
      <c r="R42" s="4">
        <f t="shared" si="2"/>
        <v>684.37772937197497</v>
      </c>
      <c r="S42" s="4">
        <f t="shared" si="2"/>
        <v>915.62227062802515</v>
      </c>
    </row>
    <row r="43" spans="9:19" x14ac:dyDescent="0.3">
      <c r="I43" s="8">
        <v>20</v>
      </c>
      <c r="J43" s="22">
        <f>'Performance evolution'!L43</f>
        <v>1.5</v>
      </c>
      <c r="K43" s="26">
        <f>'Performance evolution'!K43</f>
        <v>2</v>
      </c>
      <c r="L43" s="23">
        <f>L42-($F$2*$F$3*$F$4*($F$5/2))*L42/SUM($L42:$M42)+R42</f>
        <v>9678.2139207019318</v>
      </c>
      <c r="M43" s="23">
        <f>M42-($F$2*$F$3*$F$4*($F$5/2))*M42/SUM($L42:$M42)+S42</f>
        <v>6321.78607929806</v>
      </c>
      <c r="N43" s="32">
        <f t="shared" si="0"/>
        <v>2263.3797528581904</v>
      </c>
      <c r="O43" s="32">
        <f t="shared" si="0"/>
        <v>3172.9104452635793</v>
      </c>
      <c r="P43" s="33">
        <f t="shared" si="1"/>
        <v>0.41634638151586995</v>
      </c>
      <c r="Q43" s="33">
        <f t="shared" si="1"/>
        <v>0.58365361848413011</v>
      </c>
      <c r="R43" s="24">
        <f t="shared" si="2"/>
        <v>666.15421042539197</v>
      </c>
      <c r="S43" s="24">
        <f t="shared" si="2"/>
        <v>933.84578957460815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AD259-3F5A-4CD8-A5A3-82673DDE654A}">
  <dimension ref="B2:S44"/>
  <sheetViews>
    <sheetView zoomScale="72" zoomScaleNormal="80" workbookViewId="0">
      <selection activeCell="F22" sqref="F22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0.16</v>
      </c>
      <c r="I3">
        <v>0</v>
      </c>
      <c r="J3" s="14">
        <f>'Performance evolution'!N3</f>
        <v>0.9</v>
      </c>
      <c r="K3" s="25">
        <f>'Performance evolution'!M3</f>
        <v>0.7</v>
      </c>
      <c r="L3" s="15">
        <f>F2*F3*F4-M3</f>
        <v>47904</v>
      </c>
      <c r="M3" s="29">
        <f>F2*F3*F4*0.002</f>
        <v>96</v>
      </c>
      <c r="N3" s="31">
        <f>IF($F$6=1,J3^$F$7*LOG(L3)^$F$8,EXP(J3*$F$7+LOG(L3)*$F$8))</f>
        <v>4062.1335927218233</v>
      </c>
      <c r="O3" s="31">
        <f>IF($F$6=1,K3^$F$7*LOG(M3)^$F$8,EXP(K3*$F$7+LOG(M3)*$F$8))</f>
        <v>23.499769348481927</v>
      </c>
      <c r="P3" s="30">
        <f>N3/SUM($N3:$O3)</f>
        <v>0.99424819427835931</v>
      </c>
      <c r="Q3" s="30">
        <f>O3/SUM($N3:$O3)</f>
        <v>5.7518057216406548E-3</v>
      </c>
      <c r="R3" s="4">
        <f>$F$2*$F$3*$F$4*($F$5/2)*P3</f>
        <v>3579.2934994020934</v>
      </c>
      <c r="S3" s="4">
        <f>$F$2*$F$3*$F$4*($F$5/2)*Q3</f>
        <v>20.706500597906356</v>
      </c>
    </row>
    <row r="4" spans="2:19" x14ac:dyDescent="0.3">
      <c r="B4" t="s">
        <v>29</v>
      </c>
      <c r="F4" s="17">
        <f>'Total market'!G6</f>
        <v>0.3</v>
      </c>
      <c r="I4">
        <v>0.5</v>
      </c>
      <c r="J4" s="14">
        <f>'Performance evolution'!N4</f>
        <v>0.9</v>
      </c>
      <c r="K4" s="25">
        <f>'Performance evolution'!M4</f>
        <v>0.70073936043929963</v>
      </c>
      <c r="L4" s="15">
        <f>L3-($F$2*$F$3*$F$4*($F$5/2))*L3/SUM($L3:$M3)+R3</f>
        <v>47890.493499402088</v>
      </c>
      <c r="M4" s="15">
        <f>M3-($F$2*$F$3*$F$4*($F$5/2))*M3/SUM($L3:$M3)+S3</f>
        <v>109.50650059790635</v>
      </c>
      <c r="N4" s="31">
        <f t="shared" ref="N4:O43" si="0">IF($F$6=1,J4^$F$7*LOG(L4)^$F$8,EXP(J4*$F$7+LOG(L4)*$F$8))</f>
        <v>4061.549034763179</v>
      </c>
      <c r="O4" s="31">
        <f t="shared" si="0"/>
        <v>27.526822745880686</v>
      </c>
      <c r="P4" s="30">
        <f t="shared" ref="P4:Q43" si="1">N4/SUM($N4:$O4)</f>
        <v>0.99326820442928909</v>
      </c>
      <c r="Q4" s="30">
        <f t="shared" si="1"/>
        <v>6.731795570710979E-3</v>
      </c>
      <c r="R4" s="4">
        <f t="shared" ref="R4:S43" si="2">$F$2*$F$3*$F$4*($F$5/2)*P4</f>
        <v>3575.7655359454407</v>
      </c>
      <c r="S4" s="4">
        <f t="shared" si="2"/>
        <v>24.234464054559524</v>
      </c>
    </row>
    <row r="5" spans="2:19" x14ac:dyDescent="0.3">
      <c r="B5" t="s">
        <v>40</v>
      </c>
      <c r="F5" s="16">
        <v>0.15</v>
      </c>
      <c r="I5">
        <v>1</v>
      </c>
      <c r="J5" s="14">
        <f>'Performance evolution'!N5</f>
        <v>0.9</v>
      </c>
      <c r="K5" s="25">
        <f>'Performance evolution'!M5</f>
        <v>0.70164925751904428</v>
      </c>
      <c r="L5" s="15">
        <f t="shared" ref="L5:M20" si="3">L4-($F$2*$F$3*$F$4*($F$5/2))*L4/SUM($L4:$M4)+R4</f>
        <v>47874.472022892376</v>
      </c>
      <c r="M5" s="15">
        <f t="shared" si="3"/>
        <v>125.5279771076229</v>
      </c>
      <c r="N5" s="31">
        <f t="shared" si="0"/>
        <v>4060.8555047593522</v>
      </c>
      <c r="O5" s="31">
        <f t="shared" si="0"/>
        <v>32.298119831721266</v>
      </c>
      <c r="P5" s="30">
        <f t="shared" si="1"/>
        <v>0.99210923341902468</v>
      </c>
      <c r="Q5" s="30">
        <f t="shared" si="1"/>
        <v>7.8907665809753256E-3</v>
      </c>
      <c r="R5" s="4">
        <f t="shared" si="2"/>
        <v>3571.5932403084889</v>
      </c>
      <c r="S5" s="4">
        <f t="shared" si="2"/>
        <v>28.406759691511173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evolution'!N6</f>
        <v>0.9</v>
      </c>
      <c r="K6" s="25">
        <f>'Performance evolution'!M6</f>
        <v>0.70279571674910446</v>
      </c>
      <c r="L6" s="15">
        <f t="shared" si="3"/>
        <v>47855.479861483938</v>
      </c>
      <c r="M6" s="15">
        <f t="shared" si="3"/>
        <v>144.52013851606236</v>
      </c>
      <c r="N6" s="31">
        <f t="shared" si="0"/>
        <v>4060.0332060517858</v>
      </c>
      <c r="O6" s="31">
        <f t="shared" si="0"/>
        <v>37.933760487817096</v>
      </c>
      <c r="P6" s="30">
        <f t="shared" si="1"/>
        <v>0.9907432732382786</v>
      </c>
      <c r="Q6" s="30">
        <f t="shared" si="1"/>
        <v>9.256726761721323E-3</v>
      </c>
      <c r="R6" s="4">
        <f t="shared" si="2"/>
        <v>3566.6757836578031</v>
      </c>
      <c r="S6" s="4">
        <f t="shared" si="2"/>
        <v>33.324216342196763</v>
      </c>
    </row>
    <row r="7" spans="2:19" ht="14.4" customHeight="1" x14ac:dyDescent="0.3">
      <c r="B7" t="s">
        <v>42</v>
      </c>
      <c r="F7" s="1">
        <v>1.7</v>
      </c>
      <c r="I7">
        <v>2</v>
      </c>
      <c r="J7" s="14">
        <f>'Performance evolution'!N7</f>
        <v>0.9</v>
      </c>
      <c r="K7" s="25">
        <f>'Performance evolution'!M7</f>
        <v>0.70427739545672952</v>
      </c>
      <c r="L7" s="15">
        <f t="shared" si="3"/>
        <v>47832.994655530449</v>
      </c>
      <c r="M7" s="15">
        <f t="shared" si="3"/>
        <v>167.00534446955444</v>
      </c>
      <c r="N7" s="31">
        <f t="shared" si="0"/>
        <v>4059.0594241478366</v>
      </c>
      <c r="O7" s="31">
        <f t="shared" si="0"/>
        <v>44.569902365138134</v>
      </c>
      <c r="P7" s="30">
        <f t="shared" si="1"/>
        <v>0.98913890636340429</v>
      </c>
      <c r="Q7" s="30">
        <f t="shared" si="1"/>
        <v>1.0861093636595839E-2</v>
      </c>
      <c r="R7" s="4">
        <f t="shared" si="2"/>
        <v>3560.9000629082552</v>
      </c>
      <c r="S7" s="4">
        <f t="shared" si="2"/>
        <v>39.099937091745019</v>
      </c>
    </row>
    <row r="8" spans="2:19" ht="14.4" customHeight="1" x14ac:dyDescent="0.3">
      <c r="B8" t="s">
        <v>43</v>
      </c>
      <c r="F8" s="1">
        <v>5.5</v>
      </c>
      <c r="I8">
        <v>2.5</v>
      </c>
      <c r="J8" s="14">
        <f>'Performance evolution'!N8</f>
        <v>0.9</v>
      </c>
      <c r="K8" s="25">
        <f>'Performance evolution'!M8</f>
        <v>0.70624428096202863</v>
      </c>
      <c r="L8" s="15">
        <f t="shared" si="3"/>
        <v>47806.42011927392</v>
      </c>
      <c r="M8" s="15">
        <f t="shared" si="3"/>
        <v>193.57988072608288</v>
      </c>
      <c r="N8" s="31">
        <f t="shared" si="0"/>
        <v>4057.9081990874406</v>
      </c>
      <c r="O8" s="31">
        <f t="shared" si="0"/>
        <v>52.365024684551756</v>
      </c>
      <c r="P8" s="30">
        <f t="shared" si="1"/>
        <v>0.98725996501115898</v>
      </c>
      <c r="Q8" s="30">
        <f t="shared" si="1"/>
        <v>1.2740034988841069E-2</v>
      </c>
      <c r="R8" s="4">
        <f t="shared" si="2"/>
        <v>3554.1358740401724</v>
      </c>
      <c r="S8" s="4">
        <f t="shared" si="2"/>
        <v>45.864125959827845</v>
      </c>
    </row>
    <row r="9" spans="2:19" x14ac:dyDescent="0.3">
      <c r="B9" s="27"/>
      <c r="I9">
        <v>3</v>
      </c>
      <c r="J9" s="14">
        <f>'Performance evolution'!N9</f>
        <v>0.9</v>
      </c>
      <c r="K9" s="25">
        <f>'Performance evolution'!M9</f>
        <v>0.70892759434576902</v>
      </c>
      <c r="L9" s="15">
        <f t="shared" si="3"/>
        <v>47775.074484368546</v>
      </c>
      <c r="M9" s="15">
        <f t="shared" si="3"/>
        <v>224.92551563145452</v>
      </c>
      <c r="N9" s="31">
        <f t="shared" si="0"/>
        <v>4056.5498079841473</v>
      </c>
      <c r="O9" s="31">
        <f t="shared" si="0"/>
        <v>61.513122226138627</v>
      </c>
      <c r="P9" s="30">
        <f t="shared" si="1"/>
        <v>0.98506260752479624</v>
      </c>
      <c r="Q9" s="30">
        <f t="shared" si="1"/>
        <v>1.4937392475203749E-2</v>
      </c>
      <c r="R9" s="4">
        <f t="shared" si="2"/>
        <v>3546.2253870892664</v>
      </c>
      <c r="S9" s="4">
        <f t="shared" si="2"/>
        <v>53.774612910733495</v>
      </c>
    </row>
    <row r="10" spans="2:19" x14ac:dyDescent="0.3">
      <c r="I10">
        <v>3.5</v>
      </c>
      <c r="J10" s="14">
        <f>'Performance evolution'!N10</f>
        <v>0.9</v>
      </c>
      <c r="K10" s="25">
        <f>'Performance evolution'!M10</f>
        <v>0.71268678079110181</v>
      </c>
      <c r="L10" s="15">
        <f t="shared" si="3"/>
        <v>47738.16928513017</v>
      </c>
      <c r="M10" s="15">
        <f>M9-($F$2*$F$3*$F$4*($F$5/2))*M9/SUM($L9:$M9)+S9</f>
        <v>261.83071486982891</v>
      </c>
      <c r="N10" s="31">
        <f t="shared" si="0"/>
        <v>4054.9498227722343</v>
      </c>
      <c r="O10" s="31">
        <f t="shared" si="0"/>
        <v>72.269952262905718</v>
      </c>
      <c r="P10" s="30">
        <f t="shared" si="1"/>
        <v>0.9824894344856423</v>
      </c>
      <c r="Q10" s="30">
        <f t="shared" si="1"/>
        <v>1.7510565514357763E-2</v>
      </c>
      <c r="R10" s="4">
        <f t="shared" si="2"/>
        <v>3536.9619641483123</v>
      </c>
      <c r="S10" s="4">
        <f t="shared" si="2"/>
        <v>63.038035851687951</v>
      </c>
    </row>
    <row r="11" spans="2:19" x14ac:dyDescent="0.3">
      <c r="I11">
        <v>4</v>
      </c>
      <c r="J11" s="14">
        <f>'Performance evolution'!N11</f>
        <v>0.9</v>
      </c>
      <c r="K11" s="25">
        <f>'Performance evolution'!M11</f>
        <v>0.71808062993162147</v>
      </c>
      <c r="L11" s="15">
        <f t="shared" si="3"/>
        <v>47694.768552893722</v>
      </c>
      <c r="M11" s="15">
        <f t="shared" si="3"/>
        <v>305.23144710627969</v>
      </c>
      <c r="N11" s="31">
        <f t="shared" si="0"/>
        <v>4053.0673088702224</v>
      </c>
      <c r="O11" s="31">
        <f t="shared" si="0"/>
        <v>85.002803527765778</v>
      </c>
      <c r="P11" s="30">
        <f t="shared" si="1"/>
        <v>0.97945834622929895</v>
      </c>
      <c r="Q11" s="30">
        <f t="shared" si="1"/>
        <v>2.0541653770701131E-2</v>
      </c>
      <c r="R11" s="4">
        <f t="shared" si="2"/>
        <v>3526.050046425476</v>
      </c>
      <c r="S11" s="4">
        <f t="shared" si="2"/>
        <v>73.949953574524073</v>
      </c>
    </row>
    <row r="12" spans="2:19" x14ac:dyDescent="0.3">
      <c r="I12">
        <v>4.5</v>
      </c>
      <c r="J12" s="14">
        <f>'Performance evolution'!N12</f>
        <v>0.9</v>
      </c>
      <c r="K12" s="25">
        <f>'Performance evolution'!M12</f>
        <v>0.72596782174007313</v>
      </c>
      <c r="L12" s="15">
        <f t="shared" si="3"/>
        <v>47643.710957852163</v>
      </c>
      <c r="M12" s="15">
        <f t="shared" si="3"/>
        <v>356.28904214783279</v>
      </c>
      <c r="N12" s="31">
        <f t="shared" si="0"/>
        <v>4050.8513999110482</v>
      </c>
      <c r="O12" s="31">
        <f t="shared" si="0"/>
        <v>100.28092262359486</v>
      </c>
      <c r="P12" s="30">
        <f t="shared" si="1"/>
        <v>0.97584251360063501</v>
      </c>
      <c r="Q12" s="30">
        <f t="shared" si="1"/>
        <v>2.4157486399364946E-2</v>
      </c>
      <c r="R12" s="4">
        <f t="shared" si="2"/>
        <v>3513.0330489622861</v>
      </c>
      <c r="S12" s="4">
        <f t="shared" si="2"/>
        <v>86.966951037713812</v>
      </c>
    </row>
    <row r="13" spans="2:19" x14ac:dyDescent="0.3">
      <c r="I13">
        <v>5</v>
      </c>
      <c r="J13" s="14">
        <f>'Performance evolution'!N13</f>
        <v>0.9</v>
      </c>
      <c r="K13" s="25">
        <f>'Performance evolution'!M13</f>
        <v>0.73763289084896821</v>
      </c>
      <c r="L13" s="15">
        <f t="shared" si="3"/>
        <v>47583.465684975534</v>
      </c>
      <c r="M13" s="15">
        <f t="shared" si="3"/>
        <v>416.53431502445915</v>
      </c>
      <c r="N13" s="31">
        <f t="shared" si="0"/>
        <v>4048.2349651249556</v>
      </c>
      <c r="O13" s="31">
        <f t="shared" si="0"/>
        <v>119.03294309101602</v>
      </c>
      <c r="P13" s="30">
        <f t="shared" si="1"/>
        <v>0.97143621535434832</v>
      </c>
      <c r="Q13" s="30">
        <f t="shared" si="1"/>
        <v>2.8563784645651596E-2</v>
      </c>
      <c r="R13" s="4">
        <f t="shared" si="2"/>
        <v>3497.1703752756539</v>
      </c>
      <c r="S13" s="4">
        <f t="shared" si="2"/>
        <v>102.82962472434575</v>
      </c>
    </row>
    <row r="14" spans="2:19" x14ac:dyDescent="0.3">
      <c r="I14">
        <v>5.5</v>
      </c>
      <c r="J14" s="14">
        <f>'Performance evolution'!N14</f>
        <v>0.9</v>
      </c>
      <c r="K14" s="25">
        <f>'Performance evolution'!M14</f>
        <v>0.75491011595671531</v>
      </c>
      <c r="L14" s="15">
        <f t="shared" si="3"/>
        <v>47511.876133878017</v>
      </c>
      <c r="M14" s="15">
        <f t="shared" si="3"/>
        <v>488.12386612197048</v>
      </c>
      <c r="N14" s="31">
        <f t="shared" si="0"/>
        <v>4045.123342896025</v>
      </c>
      <c r="O14" s="31">
        <f t="shared" si="0"/>
        <v>142.80842593995035</v>
      </c>
      <c r="P14" s="30">
        <f t="shared" si="1"/>
        <v>0.9659000113128291</v>
      </c>
      <c r="Q14" s="30">
        <f t="shared" si="1"/>
        <v>3.4099988687170894E-2</v>
      </c>
      <c r="R14" s="4">
        <f t="shared" si="2"/>
        <v>3477.2400407261848</v>
      </c>
      <c r="S14" s="4">
        <f t="shared" si="2"/>
        <v>122.75995927381521</v>
      </c>
    </row>
    <row r="15" spans="2:19" x14ac:dyDescent="0.3">
      <c r="I15">
        <v>6</v>
      </c>
      <c r="J15" s="14">
        <f>'Performance evolution'!N15</f>
        <v>0.9</v>
      </c>
      <c r="K15" s="25">
        <f>'Performance evolution'!M15</f>
        <v>0.78023418652312582</v>
      </c>
      <c r="L15" s="15">
        <f t="shared" si="3"/>
        <v>47425.725464563351</v>
      </c>
      <c r="M15" s="15">
        <f t="shared" si="3"/>
        <v>574.27453543663785</v>
      </c>
      <c r="N15" s="31">
        <f t="shared" si="0"/>
        <v>4041.3752046555037</v>
      </c>
      <c r="O15" s="31">
        <f t="shared" si="0"/>
        <v>174.1888361629608</v>
      </c>
      <c r="P15" s="30">
        <f t="shared" si="1"/>
        <v>0.95867958961687572</v>
      </c>
      <c r="Q15" s="30">
        <f t="shared" si="1"/>
        <v>4.1320410383124319E-2</v>
      </c>
      <c r="R15" s="4">
        <f t="shared" si="2"/>
        <v>3451.2465226207528</v>
      </c>
      <c r="S15" s="4">
        <f t="shared" si="2"/>
        <v>148.75347737924756</v>
      </c>
    </row>
    <row r="16" spans="2:19" x14ac:dyDescent="0.3">
      <c r="I16">
        <v>6.5</v>
      </c>
      <c r="J16" s="14">
        <f>'Performance evolution'!N16</f>
        <v>0.9</v>
      </c>
      <c r="K16" s="25">
        <f>'Performance evolution'!M16</f>
        <v>0.81648113976307224</v>
      </c>
      <c r="L16" s="15">
        <f t="shared" si="3"/>
        <v>47320.042577341846</v>
      </c>
      <c r="M16" s="15">
        <f t="shared" si="3"/>
        <v>679.9574226581376</v>
      </c>
      <c r="N16" s="31">
        <f t="shared" si="0"/>
        <v>4036.7718659212642</v>
      </c>
      <c r="O16" s="31">
        <f t="shared" si="0"/>
        <v>217.384013655232</v>
      </c>
      <c r="P16" s="30">
        <f t="shared" si="1"/>
        <v>0.94890078788629806</v>
      </c>
      <c r="Q16" s="30">
        <f t="shared" si="1"/>
        <v>5.1099212113702032E-2</v>
      </c>
      <c r="R16" s="4">
        <f t="shared" si="2"/>
        <v>3416.0428363906731</v>
      </c>
      <c r="S16" s="4">
        <f t="shared" si="2"/>
        <v>183.95716360932732</v>
      </c>
    </row>
    <row r="17" spans="9:19" x14ac:dyDescent="0.3">
      <c r="I17">
        <v>7</v>
      </c>
      <c r="J17" s="14">
        <f>'Performance evolution'!N17</f>
        <v>0.9</v>
      </c>
      <c r="K17" s="25">
        <f>'Performance evolution'!M17</f>
        <v>0.8663848384624977</v>
      </c>
      <c r="L17" s="15">
        <f t="shared" si="3"/>
        <v>47187.082220431883</v>
      </c>
      <c r="M17" s="15">
        <f t="shared" si="3"/>
        <v>812.91777956810461</v>
      </c>
      <c r="N17" s="31">
        <f t="shared" si="0"/>
        <v>4030.9718673407233</v>
      </c>
      <c r="O17" s="31">
        <f t="shared" si="0"/>
        <v>278.97041101471444</v>
      </c>
      <c r="P17" s="30">
        <f t="shared" si="1"/>
        <v>0.93527281968120424</v>
      </c>
      <c r="Q17" s="30">
        <f t="shared" si="1"/>
        <v>6.4727180318795902E-2</v>
      </c>
      <c r="R17" s="4">
        <f t="shared" si="2"/>
        <v>3366.9821508523351</v>
      </c>
      <c r="S17" s="4">
        <f t="shared" si="2"/>
        <v>233.01784914766526</v>
      </c>
    </row>
    <row r="18" spans="9:19" x14ac:dyDescent="0.3">
      <c r="I18">
        <v>7.5</v>
      </c>
      <c r="J18" s="14">
        <f>'Performance evolution'!N18</f>
        <v>0.9</v>
      </c>
      <c r="K18" s="25">
        <f>'Performance evolution'!M18</f>
        <v>0.9312779170527814</v>
      </c>
      <c r="L18" s="15">
        <f t="shared" si="3"/>
        <v>47015.033204751831</v>
      </c>
      <c r="M18" s="15">
        <f t="shared" si="3"/>
        <v>984.96679524816204</v>
      </c>
      <c r="N18" s="31">
        <f t="shared" si="0"/>
        <v>4023.4526117203245</v>
      </c>
      <c r="O18" s="31">
        <f t="shared" si="0"/>
        <v>368.43272225001891</v>
      </c>
      <c r="P18" s="30">
        <f t="shared" si="1"/>
        <v>0.91611057797883144</v>
      </c>
      <c r="Q18" s="30">
        <f t="shared" si="1"/>
        <v>8.3889422021168544E-2</v>
      </c>
      <c r="R18" s="4">
        <f t="shared" si="2"/>
        <v>3297.998080723793</v>
      </c>
      <c r="S18" s="4">
        <f t="shared" si="2"/>
        <v>302.00191927620676</v>
      </c>
    </row>
    <row r="19" spans="9:19" x14ac:dyDescent="0.3">
      <c r="I19">
        <v>8</v>
      </c>
      <c r="J19" s="14">
        <f>'Performance evolution'!N19</f>
        <v>0.9</v>
      </c>
      <c r="K19" s="25">
        <f>'Performance evolution'!M19</f>
        <v>1.0091281544662325</v>
      </c>
      <c r="L19" s="15">
        <f t="shared" si="3"/>
        <v>46786.903795119237</v>
      </c>
      <c r="M19" s="15">
        <f t="shared" si="3"/>
        <v>1213.0962048807567</v>
      </c>
      <c r="N19" s="31">
        <f t="shared" si="0"/>
        <v>4013.4576857939669</v>
      </c>
      <c r="O19" s="31">
        <f t="shared" si="0"/>
        <v>497.45825700796848</v>
      </c>
      <c r="P19" s="30">
        <f t="shared" si="1"/>
        <v>0.88972123105025658</v>
      </c>
      <c r="Q19" s="30">
        <f t="shared" si="1"/>
        <v>0.11027876894974338</v>
      </c>
      <c r="R19" s="4">
        <f t="shared" si="2"/>
        <v>3202.9964317809236</v>
      </c>
      <c r="S19" s="4">
        <f t="shared" si="2"/>
        <v>397.00356821907616</v>
      </c>
    </row>
    <row r="20" spans="9:19" x14ac:dyDescent="0.3">
      <c r="I20">
        <v>8.5</v>
      </c>
      <c r="J20" s="14">
        <f>'Performance evolution'!N20</f>
        <v>0.9</v>
      </c>
      <c r="K20" s="25">
        <f>'Performance evolution'!M20</f>
        <v>1.0927418442311179</v>
      </c>
      <c r="L20" s="15">
        <f t="shared" si="3"/>
        <v>46480.882442266215</v>
      </c>
      <c r="M20" s="15">
        <f t="shared" si="3"/>
        <v>1519.117557733776</v>
      </c>
      <c r="N20" s="31">
        <f t="shared" si="0"/>
        <v>4000.0055089717966</v>
      </c>
      <c r="O20" s="31">
        <f t="shared" si="0"/>
        <v>676.12047079487797</v>
      </c>
      <c r="P20" s="30">
        <f t="shared" si="1"/>
        <v>0.85541012502220604</v>
      </c>
      <c r="Q20" s="30">
        <f t="shared" si="1"/>
        <v>0.14458987497779402</v>
      </c>
      <c r="R20" s="4">
        <f t="shared" si="2"/>
        <v>3079.4764500799415</v>
      </c>
      <c r="S20" s="4">
        <f t="shared" si="2"/>
        <v>520.52354992005849</v>
      </c>
    </row>
    <row r="21" spans="9:19" x14ac:dyDescent="0.3">
      <c r="I21">
        <v>9</v>
      </c>
      <c r="J21" s="14">
        <f>'Performance evolution'!N21</f>
        <v>0.9</v>
      </c>
      <c r="K21" s="25">
        <f>'Performance evolution'!M21</f>
        <v>1.1704115563641841</v>
      </c>
      <c r="L21" s="15">
        <f t="shared" ref="L21:M30" si="4">L20-($F$2*$F$3*$F$4*($F$5/2))*L20/SUM($L20:$M20)+R20</f>
        <v>46074.292709176189</v>
      </c>
      <c r="M21" s="15">
        <f t="shared" si="4"/>
        <v>1925.7072908238013</v>
      </c>
      <c r="N21" s="31">
        <f t="shared" si="0"/>
        <v>3982.0526381489854</v>
      </c>
      <c r="O21" s="31">
        <f t="shared" si="0"/>
        <v>905.36194671561543</v>
      </c>
      <c r="P21" s="30">
        <f t="shared" si="1"/>
        <v>0.81475646663588763</v>
      </c>
      <c r="Q21" s="30">
        <f t="shared" si="1"/>
        <v>0.18524353336411245</v>
      </c>
      <c r="R21" s="4">
        <f t="shared" si="2"/>
        <v>2933.1232798891956</v>
      </c>
      <c r="S21" s="4">
        <f t="shared" si="2"/>
        <v>666.87672011080485</v>
      </c>
    </row>
    <row r="22" spans="9:19" x14ac:dyDescent="0.3">
      <c r="I22">
        <v>9.5</v>
      </c>
      <c r="J22" s="14">
        <f>'Performance evolution'!N22</f>
        <v>0.9</v>
      </c>
      <c r="K22" s="25">
        <f>'Performance evolution'!M22</f>
        <v>1.2307889091354312</v>
      </c>
      <c r="L22" s="15">
        <f t="shared" si="4"/>
        <v>45551.84403587717</v>
      </c>
      <c r="M22" s="15">
        <f t="shared" si="4"/>
        <v>2448.1559641228209</v>
      </c>
      <c r="N22" s="31">
        <f t="shared" si="0"/>
        <v>3958.8484116475997</v>
      </c>
      <c r="O22" s="31">
        <f t="shared" si="0"/>
        <v>1171.0954247160823</v>
      </c>
      <c r="P22" s="30">
        <f t="shared" si="1"/>
        <v>0.77171379218330716</v>
      </c>
      <c r="Q22" s="30">
        <f t="shared" si="1"/>
        <v>0.2282862078166929</v>
      </c>
      <c r="R22" s="4">
        <f t="shared" si="2"/>
        <v>2778.1696518599056</v>
      </c>
      <c r="S22" s="4">
        <f t="shared" si="2"/>
        <v>821.83034814009443</v>
      </c>
    </row>
    <row r="23" spans="9:19" x14ac:dyDescent="0.3">
      <c r="I23">
        <v>10</v>
      </c>
      <c r="J23" s="14">
        <f>'Performance evolution'!N23</f>
        <v>0.9</v>
      </c>
      <c r="K23" s="25">
        <f>'Performance evolution'!M23</f>
        <v>1.2691154816061527</v>
      </c>
      <c r="L23" s="15">
        <f t="shared" si="4"/>
        <v>44913.625385046289</v>
      </c>
      <c r="M23" s="15">
        <f t="shared" si="4"/>
        <v>3086.3746149537037</v>
      </c>
      <c r="N23" s="31">
        <f t="shared" si="0"/>
        <v>3930.2917280745528</v>
      </c>
      <c r="O23" s="31">
        <f t="shared" si="0"/>
        <v>1449.153525890925</v>
      </c>
      <c r="P23" s="30">
        <f t="shared" si="1"/>
        <v>0.7306128313467497</v>
      </c>
      <c r="Q23" s="30">
        <f t="shared" si="1"/>
        <v>0.2693871686532503</v>
      </c>
      <c r="R23" s="4">
        <f t="shared" si="2"/>
        <v>2630.206192848299</v>
      </c>
      <c r="S23" s="4">
        <f t="shared" si="2"/>
        <v>969.79380715170112</v>
      </c>
    </row>
    <row r="24" spans="9:19" x14ac:dyDescent="0.3">
      <c r="I24">
        <v>10.5</v>
      </c>
      <c r="J24" s="14">
        <f>'Performance evolution'!N24</f>
        <v>0.9</v>
      </c>
      <c r="K24" s="25">
        <f>'Performance evolution'!M24</f>
        <v>1.2886994883642375</v>
      </c>
      <c r="L24" s="15">
        <f t="shared" si="4"/>
        <v>44175.30967401612</v>
      </c>
      <c r="M24" s="15">
        <f t="shared" si="4"/>
        <v>3824.6903259838768</v>
      </c>
      <c r="N24" s="31">
        <f t="shared" si="0"/>
        <v>3896.9611209825289</v>
      </c>
      <c r="O24" s="31">
        <f t="shared" si="0"/>
        <v>1719.2779842837488</v>
      </c>
      <c r="P24" s="30">
        <f t="shared" si="1"/>
        <v>0.69387379132921834</v>
      </c>
      <c r="Q24" s="30">
        <f t="shared" si="1"/>
        <v>0.30612620867078166</v>
      </c>
      <c r="R24" s="4">
        <f t="shared" si="2"/>
        <v>2497.9456487851862</v>
      </c>
      <c r="S24" s="4">
        <f t="shared" si="2"/>
        <v>1102.054351214814</v>
      </c>
    </row>
    <row r="25" spans="9:19" x14ac:dyDescent="0.3">
      <c r="I25">
        <v>11</v>
      </c>
      <c r="J25" s="14">
        <f>'Performance evolution'!N25</f>
        <v>0.9</v>
      </c>
      <c r="K25" s="25">
        <f>'Performance evolution'!M25</f>
        <v>1.2966780936833935</v>
      </c>
      <c r="L25" s="15">
        <f t="shared" si="4"/>
        <v>43360.107097250097</v>
      </c>
      <c r="M25" s="15">
        <f t="shared" si="4"/>
        <v>4639.8929027498998</v>
      </c>
      <c r="N25" s="31">
        <f t="shared" si="0"/>
        <v>3859.7824964248971</v>
      </c>
      <c r="O25" s="31">
        <f t="shared" si="0"/>
        <v>1973.3502280873176</v>
      </c>
      <c r="P25" s="30">
        <f t="shared" si="1"/>
        <v>0.66169975529704139</v>
      </c>
      <c r="Q25" s="30">
        <f t="shared" si="1"/>
        <v>0.33830024470295855</v>
      </c>
      <c r="R25" s="4">
        <f t="shared" si="2"/>
        <v>2382.1191190693489</v>
      </c>
      <c r="S25" s="4">
        <f t="shared" si="2"/>
        <v>1217.8808809306508</v>
      </c>
    </row>
    <row r="26" spans="9:19" x14ac:dyDescent="0.3">
      <c r="I26">
        <v>11.5</v>
      </c>
      <c r="J26" s="14">
        <f>'Performance evolution'!N26</f>
        <v>0.9</v>
      </c>
      <c r="K26" s="25">
        <f>'Performance evolution'!M26</f>
        <v>1.2992363112763423</v>
      </c>
      <c r="L26" s="15">
        <f t="shared" si="4"/>
        <v>42490.218184025689</v>
      </c>
      <c r="M26" s="15">
        <f t="shared" si="4"/>
        <v>5509.7818159743083</v>
      </c>
      <c r="N26" s="31">
        <f t="shared" si="0"/>
        <v>3819.6610630983696</v>
      </c>
      <c r="O26" s="31">
        <f t="shared" si="0"/>
        <v>2212.0149772176333</v>
      </c>
      <c r="P26" s="30">
        <f t="shared" si="1"/>
        <v>0.63326694563295138</v>
      </c>
      <c r="Q26" s="30">
        <f t="shared" si="1"/>
        <v>0.36673305436704867</v>
      </c>
      <c r="R26" s="4">
        <f t="shared" si="2"/>
        <v>2279.761004278625</v>
      </c>
      <c r="S26" s="4">
        <f t="shared" si="2"/>
        <v>1320.2389957213752</v>
      </c>
    </row>
    <row r="27" spans="9:19" x14ac:dyDescent="0.3">
      <c r="I27">
        <v>12</v>
      </c>
      <c r="J27" s="14">
        <f>'Performance evolution'!N27</f>
        <v>0.9</v>
      </c>
      <c r="K27" s="25">
        <f>'Performance evolution'!M27</f>
        <v>1.2998676439925723</v>
      </c>
      <c r="L27" s="15">
        <f t="shared" si="4"/>
        <v>41583.212824502385</v>
      </c>
      <c r="M27" s="15">
        <f t="shared" si="4"/>
        <v>6416.7871754976104</v>
      </c>
      <c r="N27" s="31">
        <f t="shared" si="0"/>
        <v>3777.3190996905032</v>
      </c>
      <c r="O27" s="31">
        <f t="shared" si="0"/>
        <v>2437.9996255995816</v>
      </c>
      <c r="P27" s="30">
        <f t="shared" si="1"/>
        <v>0.60774342662760328</v>
      </c>
      <c r="Q27" s="30">
        <f t="shared" si="1"/>
        <v>0.39225657337239678</v>
      </c>
      <c r="R27" s="4">
        <f t="shared" si="2"/>
        <v>2187.8763358593719</v>
      </c>
      <c r="S27" s="4">
        <f t="shared" si="2"/>
        <v>1412.1236641406283</v>
      </c>
    </row>
    <row r="28" spans="9:19" x14ac:dyDescent="0.3">
      <c r="I28">
        <v>12.5</v>
      </c>
      <c r="J28" s="14">
        <f>'Performance evolution'!N28</f>
        <v>0.9</v>
      </c>
      <c r="K28" s="25">
        <f>'Performance evolution'!M28</f>
        <v>1.2999835350969724</v>
      </c>
      <c r="L28" s="15">
        <f t="shared" si="4"/>
        <v>40652.34819852408</v>
      </c>
      <c r="M28" s="15">
        <f t="shared" si="4"/>
        <v>7347.6518014759185</v>
      </c>
      <c r="N28" s="31">
        <f t="shared" si="0"/>
        <v>3733.3055993720368</v>
      </c>
      <c r="O28" s="31">
        <f t="shared" si="0"/>
        <v>2652.9331855053542</v>
      </c>
      <c r="P28" s="30">
        <f t="shared" si="1"/>
        <v>0.58458597073014273</v>
      </c>
      <c r="Q28" s="30">
        <f t="shared" si="1"/>
        <v>0.41541402926985732</v>
      </c>
      <c r="R28" s="4">
        <f t="shared" si="2"/>
        <v>2104.5094946285139</v>
      </c>
      <c r="S28" s="4">
        <f t="shared" si="2"/>
        <v>1495.4905053714863</v>
      </c>
    </row>
    <row r="29" spans="9:19" x14ac:dyDescent="0.3">
      <c r="I29">
        <v>13</v>
      </c>
      <c r="J29" s="14">
        <f>'Performance evolution'!N29</f>
        <v>0.9</v>
      </c>
      <c r="K29" s="25">
        <f>'Performance evolution'!M29</f>
        <v>1.2999986224740572</v>
      </c>
      <c r="L29" s="15">
        <f t="shared" si="4"/>
        <v>39707.931578263291</v>
      </c>
      <c r="M29" s="15">
        <f t="shared" si="4"/>
        <v>8292.0684217367107</v>
      </c>
      <c r="N29" s="31">
        <f t="shared" si="0"/>
        <v>3688.0540051582916</v>
      </c>
      <c r="O29" s="31">
        <f t="shared" si="0"/>
        <v>2857.3364499267736</v>
      </c>
      <c r="P29" s="30">
        <f t="shared" si="1"/>
        <v>0.5634582123810612</v>
      </c>
      <c r="Q29" s="30">
        <f t="shared" si="1"/>
        <v>0.43654178761893875</v>
      </c>
      <c r="R29" s="4">
        <f t="shared" si="2"/>
        <v>2028.4495645718202</v>
      </c>
      <c r="S29" s="4">
        <f t="shared" si="2"/>
        <v>1571.5504354281795</v>
      </c>
    </row>
    <row r="30" spans="9:19" x14ac:dyDescent="0.3">
      <c r="I30">
        <v>13.5</v>
      </c>
      <c r="J30" s="14">
        <f>'Performance evolution'!N30</f>
        <v>0.9</v>
      </c>
      <c r="K30" s="25">
        <f>'Performance evolution'!M30</f>
        <v>1.2999999289600905</v>
      </c>
      <c r="L30" s="15">
        <f t="shared" si="4"/>
        <v>38758.286274465361</v>
      </c>
      <c r="M30" s="15">
        <f t="shared" si="4"/>
        <v>9241.713725534637</v>
      </c>
      <c r="N30" s="31">
        <f t="shared" si="0"/>
        <v>3641.9234318056206</v>
      </c>
      <c r="O30" s="31">
        <f t="shared" si="0"/>
        <v>3051.3674017337803</v>
      </c>
      <c r="P30" s="30">
        <f t="shared" si="1"/>
        <v>0.54411552140485397</v>
      </c>
      <c r="Q30" s="30">
        <f t="shared" si="1"/>
        <v>0.45588447859514608</v>
      </c>
      <c r="R30" s="4">
        <f t="shared" si="2"/>
        <v>1958.8158770574744</v>
      </c>
      <c r="S30" s="4">
        <f t="shared" si="2"/>
        <v>1641.1841229425258</v>
      </c>
    </row>
    <row r="31" spans="9:19" x14ac:dyDescent="0.3">
      <c r="I31">
        <v>14</v>
      </c>
      <c r="J31" s="14">
        <f>'Performance evolution'!N31</f>
        <v>0.9</v>
      </c>
      <c r="K31" s="25">
        <f>'Performance evolution'!M31</f>
        <v>1.2999999979953283</v>
      </c>
      <c r="L31" s="15">
        <f>L30-($F$2*$F$3*$F$4*($F$5/2))*L30/SUM($L30:$M30)+R30</f>
        <v>37810.23068093793</v>
      </c>
      <c r="M31" s="15">
        <f>M30-($F$2*$F$3*$F$4*($F$5/2))*M30/SUM($L30:$M30)+S30</f>
        <v>10189.769319062065</v>
      </c>
      <c r="N31" s="31">
        <f t="shared" si="0"/>
        <v>3595.2182154658681</v>
      </c>
      <c r="O31" s="31">
        <f t="shared" si="0"/>
        <v>3235.2218303614786</v>
      </c>
      <c r="P31" s="30">
        <f t="shared" si="1"/>
        <v>0.52635235670682068</v>
      </c>
      <c r="Q31" s="30">
        <f t="shared" si="1"/>
        <v>0.47364764329317932</v>
      </c>
      <c r="R31" s="4">
        <f t="shared" si="2"/>
        <v>1894.8684841445545</v>
      </c>
      <c r="S31" s="4">
        <f t="shared" si="2"/>
        <v>1705.1315158554455</v>
      </c>
    </row>
    <row r="32" spans="9:19" x14ac:dyDescent="0.3">
      <c r="I32">
        <v>14.5</v>
      </c>
      <c r="J32" s="14">
        <f>'Performance evolution'!N32</f>
        <v>0.9</v>
      </c>
      <c r="K32" s="25">
        <f>'Performance evolution'!M32</f>
        <v>1.2999999999737946</v>
      </c>
      <c r="L32" s="15">
        <f t="shared" ref="L32:M42" si="5">L31-($F$2*$F$3*$F$4*($F$5/2))*L31/SUM($L31:$M31)+R31</f>
        <v>36869.331864012143</v>
      </c>
      <c r="M32" s="15">
        <f t="shared" si="5"/>
        <v>11130.668135987857</v>
      </c>
      <c r="N32" s="31">
        <f t="shared" si="0"/>
        <v>3548.1972308204522</v>
      </c>
      <c r="O32" s="31">
        <f t="shared" si="0"/>
        <v>3409.2098092033484</v>
      </c>
      <c r="P32" s="30">
        <f t="shared" si="1"/>
        <v>0.50998844977859947</v>
      </c>
      <c r="Q32" s="30">
        <f t="shared" si="1"/>
        <v>0.49001155022140058</v>
      </c>
      <c r="R32" s="4">
        <f t="shared" si="2"/>
        <v>1835.9584192029581</v>
      </c>
      <c r="S32" s="4">
        <f t="shared" si="2"/>
        <v>1764.0415807970421</v>
      </c>
    </row>
    <row r="33" spans="9:19" x14ac:dyDescent="0.3">
      <c r="I33">
        <v>15</v>
      </c>
      <c r="J33" s="14">
        <f>'Performance evolution'!N33</f>
        <v>0.9</v>
      </c>
      <c r="K33" s="25">
        <f>'Performance evolution'!M33</f>
        <v>1.299999999999875</v>
      </c>
      <c r="L33" s="15">
        <f t="shared" si="5"/>
        <v>35940.09039341419</v>
      </c>
      <c r="M33" s="15">
        <f t="shared" si="5"/>
        <v>12059.90960658581</v>
      </c>
      <c r="N33" s="31">
        <f t="shared" si="0"/>
        <v>3501.0801670005626</v>
      </c>
      <c r="O33" s="31">
        <f t="shared" si="0"/>
        <v>3573.7266975155594</v>
      </c>
      <c r="P33" s="30">
        <f t="shared" si="1"/>
        <v>0.49486582942077489</v>
      </c>
      <c r="Q33" s="30">
        <f t="shared" si="1"/>
        <v>0.50513417057922505</v>
      </c>
      <c r="R33" s="4">
        <f t="shared" si="2"/>
        <v>1781.5169859147895</v>
      </c>
      <c r="S33" s="4">
        <f t="shared" si="2"/>
        <v>1818.4830140852102</v>
      </c>
    </row>
    <row r="34" spans="9:19" x14ac:dyDescent="0.3">
      <c r="I34">
        <v>15.5</v>
      </c>
      <c r="J34" s="14">
        <f>'Performance evolution'!N34</f>
        <v>0.9</v>
      </c>
      <c r="K34" s="25">
        <f>'Performance evolution'!M34</f>
        <v>1.2999999999999998</v>
      </c>
      <c r="L34" s="15">
        <f t="shared" si="5"/>
        <v>35026.100599822908</v>
      </c>
      <c r="M34" s="15">
        <f t="shared" si="5"/>
        <v>12973.899400177084</v>
      </c>
      <c r="N34" s="31">
        <f t="shared" si="0"/>
        <v>3454.0528829586701</v>
      </c>
      <c r="O34" s="31">
        <f t="shared" si="0"/>
        <v>3729.2161711798667</v>
      </c>
      <c r="P34" s="30">
        <f t="shared" si="1"/>
        <v>0.48084693151910657</v>
      </c>
      <c r="Q34" s="30">
        <f t="shared" si="1"/>
        <v>0.51915306848089349</v>
      </c>
      <c r="R34" s="4">
        <f t="shared" si="2"/>
        <v>1731.0489534687836</v>
      </c>
      <c r="S34" s="4">
        <f t="shared" si="2"/>
        <v>1868.9510465312167</v>
      </c>
    </row>
    <row r="35" spans="9:19" x14ac:dyDescent="0.3">
      <c r="I35">
        <v>16</v>
      </c>
      <c r="J35" s="14">
        <f>'Performance evolution'!N35</f>
        <v>0.9</v>
      </c>
      <c r="K35" s="25">
        <f>'Performance evolution'!M35</f>
        <v>1.3</v>
      </c>
      <c r="L35" s="15">
        <f t="shared" si="5"/>
        <v>34130.19200830497</v>
      </c>
      <c r="M35" s="15">
        <f t="shared" si="5"/>
        <v>13869.807991695019</v>
      </c>
      <c r="N35" s="31">
        <f t="shared" si="0"/>
        <v>3407.2721459283816</v>
      </c>
      <c r="O35" s="31">
        <f t="shared" si="0"/>
        <v>3876.1434863460681</v>
      </c>
      <c r="P35" s="30">
        <f t="shared" si="1"/>
        <v>0.46781239983476902</v>
      </c>
      <c r="Q35" s="30">
        <f t="shared" si="1"/>
        <v>0.53218760016523103</v>
      </c>
      <c r="R35" s="4">
        <f t="shared" si="2"/>
        <v>1684.1246394051684</v>
      </c>
      <c r="S35" s="4">
        <f t="shared" si="2"/>
        <v>1915.8753605948318</v>
      </c>
    </row>
    <row r="36" spans="9:19" x14ac:dyDescent="0.3">
      <c r="I36">
        <v>16.5</v>
      </c>
      <c r="J36" s="14">
        <f>'Performance evolution'!N36</f>
        <v>0.9</v>
      </c>
      <c r="K36" s="25">
        <f>'Performance evolution'!M36</f>
        <v>1.3</v>
      </c>
      <c r="L36" s="15">
        <f t="shared" si="5"/>
        <v>33254.552247087267</v>
      </c>
      <c r="M36" s="15">
        <f t="shared" si="5"/>
        <v>14745.447752912723</v>
      </c>
      <c r="N36" s="31">
        <f t="shared" si="0"/>
        <v>3360.8697674468385</v>
      </c>
      <c r="O36" s="31">
        <f t="shared" si="0"/>
        <v>4014.9777757696725</v>
      </c>
      <c r="P36" s="30">
        <f t="shared" si="1"/>
        <v>0.45565879009223764</v>
      </c>
      <c r="Q36" s="30">
        <f t="shared" si="1"/>
        <v>0.54434120990776247</v>
      </c>
      <c r="R36" s="4">
        <f t="shared" si="2"/>
        <v>1640.3716443320554</v>
      </c>
      <c r="S36" s="4">
        <f t="shared" si="2"/>
        <v>1959.6283556679448</v>
      </c>
    </row>
    <row r="37" spans="9:19" x14ac:dyDescent="0.3">
      <c r="I37">
        <v>17</v>
      </c>
      <c r="J37" s="14">
        <f>'Performance evolution'!N37</f>
        <v>0.9</v>
      </c>
      <c r="K37" s="25">
        <f>'Performance evolution'!M37</f>
        <v>1.3</v>
      </c>
      <c r="L37" s="15">
        <f t="shared" si="5"/>
        <v>32400.832472887778</v>
      </c>
      <c r="M37" s="15">
        <f t="shared" si="5"/>
        <v>15599.167527112213</v>
      </c>
      <c r="N37" s="31">
        <f t="shared" si="0"/>
        <v>3314.9561684721307</v>
      </c>
      <c r="O37" s="31">
        <f t="shared" si="0"/>
        <v>4146.1806308060695</v>
      </c>
      <c r="P37" s="30">
        <f t="shared" si="1"/>
        <v>0.44429639311704133</v>
      </c>
      <c r="Q37" s="30">
        <f t="shared" si="1"/>
        <v>0.55570360688295872</v>
      </c>
      <c r="R37" s="4">
        <f t="shared" si="2"/>
        <v>1599.4670152213489</v>
      </c>
      <c r="S37" s="4">
        <f t="shared" si="2"/>
        <v>2000.5329847786513</v>
      </c>
    </row>
    <row r="38" spans="9:19" x14ac:dyDescent="0.3">
      <c r="I38">
        <v>17.5</v>
      </c>
      <c r="J38" s="14">
        <f>'Performance evolution'!N38</f>
        <v>0.9</v>
      </c>
      <c r="K38" s="25">
        <f>'Performance evolution'!M38</f>
        <v>1.3</v>
      </c>
      <c r="L38" s="15">
        <f t="shared" si="5"/>
        <v>31570.23705264254</v>
      </c>
      <c r="M38" s="15">
        <f t="shared" si="5"/>
        <v>16429.762947357449</v>
      </c>
      <c r="N38" s="31">
        <f t="shared" si="0"/>
        <v>3269.6234304472609</v>
      </c>
      <c r="O38" s="31">
        <f t="shared" si="0"/>
        <v>4270.198950926615</v>
      </c>
      <c r="P38" s="30">
        <f t="shared" si="1"/>
        <v>0.43364727510351292</v>
      </c>
      <c r="Q38" s="30">
        <f t="shared" si="1"/>
        <v>0.56635272489648714</v>
      </c>
      <c r="R38" s="4">
        <f t="shared" si="2"/>
        <v>1561.1301903726464</v>
      </c>
      <c r="S38" s="4">
        <f t="shared" si="2"/>
        <v>2038.8698096273538</v>
      </c>
    </row>
    <row r="39" spans="9:19" x14ac:dyDescent="0.3">
      <c r="I39">
        <v>18</v>
      </c>
      <c r="J39" s="14">
        <f>'Performance evolution'!N39</f>
        <v>0.9</v>
      </c>
      <c r="K39" s="25">
        <f>'Performance evolution'!M39</f>
        <v>1.3</v>
      </c>
      <c r="L39" s="15">
        <f t="shared" si="5"/>
        <v>30763.599464066992</v>
      </c>
      <c r="M39" s="15">
        <f t="shared" si="5"/>
        <v>17236.400535932993</v>
      </c>
      <c r="N39" s="31">
        <f t="shared" si="0"/>
        <v>3224.9478974609365</v>
      </c>
      <c r="O39" s="31">
        <f t="shared" si="0"/>
        <v>4387.4606784866128</v>
      </c>
      <c r="P39" s="30">
        <f t="shared" si="1"/>
        <v>0.42364356370079798</v>
      </c>
      <c r="Q39" s="30">
        <f t="shared" si="1"/>
        <v>0.57635643629920197</v>
      </c>
      <c r="R39" s="4">
        <f t="shared" si="2"/>
        <v>1525.1168293228727</v>
      </c>
      <c r="S39" s="4">
        <f t="shared" si="2"/>
        <v>2074.8831706771271</v>
      </c>
    </row>
    <row r="40" spans="9:19" x14ac:dyDescent="0.3">
      <c r="I40">
        <v>18.5</v>
      </c>
      <c r="J40" s="14">
        <f>'Performance evolution'!N40</f>
        <v>0.9</v>
      </c>
      <c r="K40" s="25">
        <f>'Performance evolution'!M40</f>
        <v>1.3</v>
      </c>
      <c r="L40" s="15">
        <f t="shared" si="5"/>
        <v>29981.446333584841</v>
      </c>
      <c r="M40" s="15">
        <f t="shared" si="5"/>
        <v>18018.553666415144</v>
      </c>
      <c r="N40" s="31">
        <f t="shared" si="0"/>
        <v>3180.9923932039833</v>
      </c>
      <c r="O40" s="31">
        <f t="shared" si="0"/>
        <v>4498.372475544882</v>
      </c>
      <c r="P40" s="30">
        <f t="shared" si="1"/>
        <v>0.41422597409702655</v>
      </c>
      <c r="Q40" s="30">
        <f t="shared" si="1"/>
        <v>0.58577402590297345</v>
      </c>
      <c r="R40" s="4">
        <f t="shared" si="2"/>
        <v>1491.2135067492957</v>
      </c>
      <c r="S40" s="4">
        <f t="shared" si="2"/>
        <v>2108.7864932507046</v>
      </c>
    </row>
    <row r="41" spans="9:19" x14ac:dyDescent="0.3">
      <c r="I41">
        <v>19</v>
      </c>
      <c r="J41" s="14">
        <f>'Performance evolution'!N41</f>
        <v>0.9</v>
      </c>
      <c r="K41" s="25">
        <f>'Performance evolution'!M41</f>
        <v>1.3</v>
      </c>
      <c r="L41" s="15">
        <f t="shared" si="5"/>
        <v>29224.051365315274</v>
      </c>
      <c r="M41" s="15">
        <f t="shared" si="5"/>
        <v>18775.948634684712</v>
      </c>
      <c r="N41" s="31">
        <f t="shared" si="0"/>
        <v>3137.8081106356894</v>
      </c>
      <c r="O41" s="31">
        <f t="shared" si="0"/>
        <v>4603.3186986725614</v>
      </c>
      <c r="P41" s="30">
        <f t="shared" si="1"/>
        <v>0.40534255385955686</v>
      </c>
      <c r="Q41" s="30">
        <f t="shared" si="1"/>
        <v>0.59465744614044314</v>
      </c>
      <c r="R41" s="4">
        <f t="shared" si="2"/>
        <v>1459.2331938944046</v>
      </c>
      <c r="S41" s="4">
        <f t="shared" si="2"/>
        <v>2140.7668061055952</v>
      </c>
    </row>
    <row r="42" spans="9:19" x14ac:dyDescent="0.3">
      <c r="I42">
        <v>19.5</v>
      </c>
      <c r="J42" s="14">
        <f>'Performance evolution'!N42</f>
        <v>0.9</v>
      </c>
      <c r="K42" s="25">
        <f>'Performance evolution'!M42</f>
        <v>1.3</v>
      </c>
      <c r="L42" s="15">
        <f t="shared" si="5"/>
        <v>28491.480706811031</v>
      </c>
      <c r="M42" s="15">
        <f t="shared" si="5"/>
        <v>19508.519293188954</v>
      </c>
      <c r="N42" s="31">
        <f t="shared" si="0"/>
        <v>3095.4362250164941</v>
      </c>
      <c r="O42" s="31">
        <f t="shared" si="0"/>
        <v>4702.6612314906233</v>
      </c>
      <c r="P42" s="30">
        <f t="shared" si="1"/>
        <v>0.39694761988817018</v>
      </c>
      <c r="Q42" s="30">
        <f t="shared" si="1"/>
        <v>0.60305238011182982</v>
      </c>
      <c r="R42" s="4">
        <f t="shared" si="2"/>
        <v>1429.0114315974126</v>
      </c>
      <c r="S42" s="4">
        <f t="shared" si="2"/>
        <v>2170.9885684025871</v>
      </c>
    </row>
    <row r="43" spans="9:19" x14ac:dyDescent="0.3">
      <c r="I43" s="8">
        <v>20</v>
      </c>
      <c r="J43" s="22">
        <f>'Performance evolution'!N43</f>
        <v>0.9</v>
      </c>
      <c r="K43" s="26">
        <f>'Performance evolution'!M43</f>
        <v>1.3</v>
      </c>
      <c r="L43" s="23">
        <f>L42-($F$2*$F$3*$F$4*($F$5/2))*L42/SUM($L42:$M42)+R42</f>
        <v>27783.631085397617</v>
      </c>
      <c r="M43" s="23">
        <f>M42-($F$2*$F$3*$F$4*($F$5/2))*M42/SUM($L42:$M42)+S42</f>
        <v>20216.368914602368</v>
      </c>
      <c r="N43" s="32">
        <f t="shared" si="0"/>
        <v>3053.909273645952</v>
      </c>
      <c r="O43" s="32">
        <f t="shared" si="0"/>
        <v>4796.7398737922194</v>
      </c>
      <c r="P43" s="33">
        <f t="shared" si="1"/>
        <v>0.38900086047565963</v>
      </c>
      <c r="Q43" s="33">
        <f t="shared" si="1"/>
        <v>0.61099913952434048</v>
      </c>
      <c r="R43" s="24">
        <f t="shared" si="2"/>
        <v>1400.4030977123746</v>
      </c>
      <c r="S43" s="24">
        <f t="shared" si="2"/>
        <v>2199.5969022876257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6D5E0-F5C2-4D19-8651-E217201CAEF6}">
  <dimension ref="A2:AF43"/>
  <sheetViews>
    <sheetView tabSelected="1" topLeftCell="F1" zoomScale="80" zoomScaleNormal="80" workbookViewId="0">
      <selection activeCell="AB24" sqref="AB24"/>
    </sheetView>
  </sheetViews>
  <sheetFormatPr defaultRowHeight="14.4" x14ac:dyDescent="0.3"/>
  <sheetData>
    <row r="2" spans="1:32" x14ac:dyDescent="0.3">
      <c r="K2" s="7" t="s">
        <v>1</v>
      </c>
      <c r="L2" s="8" t="s">
        <v>13</v>
      </c>
      <c r="M2" s="8" t="s">
        <v>14</v>
      </c>
      <c r="N2" s="8" t="s">
        <v>15</v>
      </c>
      <c r="O2" s="9" t="s">
        <v>52</v>
      </c>
      <c r="P2" s="8" t="s">
        <v>56</v>
      </c>
      <c r="T2" s="7" t="s">
        <v>1</v>
      </c>
      <c r="U2" s="8" t="s">
        <v>13</v>
      </c>
      <c r="V2" s="8" t="s">
        <v>14</v>
      </c>
      <c r="W2" s="8" t="s">
        <v>15</v>
      </c>
      <c r="X2" s="9" t="s">
        <v>16</v>
      </c>
      <c r="AC2" s="7" t="s">
        <v>1</v>
      </c>
      <c r="AD2" s="8" t="s">
        <v>13</v>
      </c>
      <c r="AE2" s="8" t="s">
        <v>14</v>
      </c>
      <c r="AF2" s="8" t="s">
        <v>15</v>
      </c>
    </row>
    <row r="3" spans="1:32" x14ac:dyDescent="0.3">
      <c r="B3" s="18"/>
      <c r="C3" s="18"/>
      <c r="D3" s="18"/>
      <c r="E3" s="18"/>
      <c r="F3" s="18"/>
      <c r="K3" s="10">
        <v>0</v>
      </c>
      <c r="L3" s="4">
        <f>'High-end market'!H3</f>
        <v>776</v>
      </c>
      <c r="M3" s="4">
        <f>'Medium-end market'!H3</f>
        <v>697.5</v>
      </c>
      <c r="N3" s="4">
        <f>'Low-end market'!H3</f>
        <v>528</v>
      </c>
      <c r="O3" s="11">
        <f t="shared" ref="O3:O43" si="0">SUM(L3:N3)</f>
        <v>2001.5</v>
      </c>
      <c r="P3" s="4">
        <f>1000000-O3</f>
        <v>997998.5</v>
      </c>
      <c r="T3" s="10">
        <v>0</v>
      </c>
      <c r="U3" s="4">
        <f>'High-end market'!R3</f>
        <v>2006.8829572922029</v>
      </c>
      <c r="V3" s="4">
        <f>'Medium-end market'!R3</f>
        <v>721.98142019803072</v>
      </c>
      <c r="W3" s="4">
        <f>'Low-end market'!R3</f>
        <v>230.76332531656024</v>
      </c>
      <c r="X3" s="11">
        <f t="shared" ref="X3:X43" si="1">SUM(U3:W3)</f>
        <v>2959.6277028067943</v>
      </c>
      <c r="AC3" s="10">
        <v>0</v>
      </c>
      <c r="AD3" s="12">
        <f t="shared" ref="AD3:AD43" si="2">L3/(1000000*A$11)</f>
        <v>1.9999999999999996E-3</v>
      </c>
      <c r="AE3" s="12">
        <f t="shared" ref="AE3:AE43" si="3">M3/(1000000*A$12)</f>
        <v>2E-3</v>
      </c>
      <c r="AF3" s="12">
        <f t="shared" ref="AF3:AF43" si="4">N3/(1000000*A$13)</f>
        <v>2.0056980056980056E-3</v>
      </c>
    </row>
    <row r="4" spans="1:32" x14ac:dyDescent="0.3">
      <c r="A4" s="18"/>
      <c r="C4" s="18" t="s">
        <v>30</v>
      </c>
      <c r="D4" s="18" t="s">
        <v>31</v>
      </c>
      <c r="E4" s="18" t="s">
        <v>32</v>
      </c>
      <c r="F4" s="18" t="s">
        <v>33</v>
      </c>
      <c r="G4" s="18" t="s">
        <v>34</v>
      </c>
      <c r="I4" s="20"/>
      <c r="K4" s="10">
        <v>0.5</v>
      </c>
      <c r="L4" s="4">
        <f>'High-end market'!H4</f>
        <v>2645.6329572922036</v>
      </c>
      <c r="M4" s="4">
        <f>'Medium-end market'!H4</f>
        <v>1322.9639201980308</v>
      </c>
      <c r="N4" s="4">
        <f>'Low-end market'!H4</f>
        <v>702.18832531656017</v>
      </c>
      <c r="O4" s="11">
        <f t="shared" si="0"/>
        <v>4670.7852028067946</v>
      </c>
      <c r="P4" s="4">
        <f t="shared" ref="P4:P43" si="5">1000000-O4</f>
        <v>995329.21479719318</v>
      </c>
      <c r="T4" s="10">
        <v>0.5</v>
      </c>
      <c r="U4" s="4">
        <f>'High-end market'!R4</f>
        <v>4000.9818202024162</v>
      </c>
      <c r="V4" s="4">
        <f>'Medium-end market'!R4</f>
        <v>1255.7783598032781</v>
      </c>
      <c r="W4" s="4">
        <f>'Low-end market'!R4</f>
        <v>351.54989847692144</v>
      </c>
      <c r="X4" s="11">
        <f t="shared" si="1"/>
        <v>5608.3100784826156</v>
      </c>
      <c r="AC4" s="10">
        <v>0.5</v>
      </c>
      <c r="AD4" s="12">
        <f t="shared" si="2"/>
        <v>6.8186416425056783E-3</v>
      </c>
      <c r="AE4" s="12">
        <f t="shared" si="3"/>
        <v>3.7934449324674717E-3</v>
      </c>
      <c r="AF4" s="12">
        <f t="shared" si="4"/>
        <v>2.6673820524845591E-3</v>
      </c>
    </row>
    <row r="5" spans="1:32" x14ac:dyDescent="0.3">
      <c r="A5" s="18"/>
      <c r="B5" s="18" t="s">
        <v>35</v>
      </c>
      <c r="C5" s="37">
        <v>0.9</v>
      </c>
      <c r="D5" s="37">
        <v>0.7</v>
      </c>
      <c r="E5" s="37">
        <v>0.5</v>
      </c>
      <c r="F5" s="37">
        <v>0.25</v>
      </c>
      <c r="G5" s="37">
        <v>0.1</v>
      </c>
      <c r="H5" s="20"/>
      <c r="I5" s="20"/>
      <c r="K5" s="10">
        <v>1</v>
      </c>
      <c r="L5" s="4">
        <f>'High-end market'!H5</f>
        <v>6150.4470367262675</v>
      </c>
      <c r="M5" s="4">
        <f>'Medium-end market'!H5</f>
        <v>2389.0056622023776</v>
      </c>
      <c r="N5" s="4">
        <f>'Low-end market'!H5</f>
        <v>974.33996628332409</v>
      </c>
      <c r="O5" s="11">
        <f t="shared" si="0"/>
        <v>9513.7926652119695</v>
      </c>
      <c r="P5" s="4">
        <f t="shared" si="5"/>
        <v>990486.20733478805</v>
      </c>
      <c r="T5" s="10">
        <v>1</v>
      </c>
      <c r="U5" s="4">
        <f>'High-end market'!R5</f>
        <v>5830.7867932955687</v>
      </c>
      <c r="V5" s="4">
        <f>'Medium-end market'!R5</f>
        <v>1938.8732315990324</v>
      </c>
      <c r="W5" s="4">
        <f>'Low-end market'!R5</f>
        <v>543.11695507997138</v>
      </c>
      <c r="X5" s="11">
        <f t="shared" si="1"/>
        <v>8312.7769799745729</v>
      </c>
      <c r="AC5" s="10">
        <v>1</v>
      </c>
      <c r="AD5" s="12">
        <f t="shared" si="2"/>
        <v>1.5851667620428521E-2</v>
      </c>
      <c r="AE5" s="12">
        <f t="shared" si="3"/>
        <v>6.8501954471752759E-3</v>
      </c>
      <c r="AF5" s="12">
        <f t="shared" si="4"/>
        <v>3.7011964531180404E-3</v>
      </c>
    </row>
    <row r="6" spans="1:32" x14ac:dyDescent="0.3">
      <c r="A6" s="18"/>
      <c r="B6" s="18" t="s">
        <v>36</v>
      </c>
      <c r="C6" s="37">
        <v>7.0000000000000007E-2</v>
      </c>
      <c r="D6" s="37">
        <v>0.2</v>
      </c>
      <c r="E6" s="37">
        <v>0.3</v>
      </c>
      <c r="F6" s="37">
        <v>0.5</v>
      </c>
      <c r="G6" s="37">
        <v>0.3</v>
      </c>
      <c r="H6" s="20"/>
      <c r="I6" s="20"/>
      <c r="K6" s="10">
        <v>1.5</v>
      </c>
      <c r="L6" s="4">
        <f>'High-end market'!H6</f>
        <v>10814.072474225306</v>
      </c>
      <c r="M6" s="4">
        <f>'Medium-end market'!H6</f>
        <v>3977.8534242565279</v>
      </c>
      <c r="N6" s="4">
        <f>'Low-end market'!H6</f>
        <v>1401.4909191262284</v>
      </c>
      <c r="O6" s="11">
        <f t="shared" si="0"/>
        <v>16193.416817608062</v>
      </c>
      <c r="P6" s="4">
        <f t="shared" si="5"/>
        <v>983806.58318239194</v>
      </c>
      <c r="T6" s="10">
        <v>1.5</v>
      </c>
      <c r="U6" s="4">
        <f>'High-end market'!R6</f>
        <v>7358.3272655211786</v>
      </c>
      <c r="V6" s="4">
        <f>'Medium-end market'!R6</f>
        <v>2703.3899855563527</v>
      </c>
      <c r="W6" s="4">
        <f>'Low-end market'!R6</f>
        <v>842.13905539486632</v>
      </c>
      <c r="X6" s="11">
        <f t="shared" si="1"/>
        <v>10903.856306472397</v>
      </c>
      <c r="AC6" s="10">
        <v>1.5</v>
      </c>
      <c r="AD6" s="12">
        <f t="shared" si="2"/>
        <v>2.7871320809859032E-2</v>
      </c>
      <c r="AE6" s="12">
        <f t="shared" si="3"/>
        <v>1.1406031324033054E-2</v>
      </c>
      <c r="AF6" s="12">
        <f t="shared" si="4"/>
        <v>5.3238021619229949E-3</v>
      </c>
    </row>
    <row r="7" spans="1:32" x14ac:dyDescent="0.3">
      <c r="B7" s="18" t="s">
        <v>37</v>
      </c>
      <c r="C7" s="37">
        <v>0.03</v>
      </c>
      <c r="D7" s="37">
        <v>0.1</v>
      </c>
      <c r="E7" s="37">
        <v>0.2</v>
      </c>
      <c r="F7" s="37">
        <v>0.25</v>
      </c>
      <c r="G7" s="37">
        <v>0.6</v>
      </c>
      <c r="H7" s="20"/>
      <c r="K7" s="10">
        <v>2</v>
      </c>
      <c r="L7" s="4">
        <f>'High-end market'!H7</f>
        <v>16124.969094960348</v>
      </c>
      <c r="M7" s="4">
        <f>'Medium-end market'!H7</f>
        <v>6091.4523503605387</v>
      </c>
      <c r="N7" s="4">
        <f>'Low-end market'!H7</f>
        <v>2069.1614421609434</v>
      </c>
      <c r="O7" s="11">
        <f t="shared" si="0"/>
        <v>24285.582887481833</v>
      </c>
      <c r="P7" s="4">
        <f t="shared" si="5"/>
        <v>975714.41711251822</v>
      </c>
      <c r="T7" s="10">
        <v>2</v>
      </c>
      <c r="U7" s="4">
        <f>'High-end market'!R7</f>
        <v>8620.9283054743191</v>
      </c>
      <c r="V7" s="4">
        <f>'Medium-end market'!R7</f>
        <v>3489.4114383891774</v>
      </c>
      <c r="W7" s="4">
        <f>'Low-end market'!R7</f>
        <v>1302.2041110634725</v>
      </c>
      <c r="X7" s="11">
        <f t="shared" si="1"/>
        <v>13412.543854926969</v>
      </c>
      <c r="AC7" s="10">
        <v>2</v>
      </c>
      <c r="AD7" s="12">
        <f t="shared" si="2"/>
        <v>4.155919869835141E-2</v>
      </c>
      <c r="AE7" s="12">
        <f t="shared" si="3"/>
        <v>1.7466530036876097E-2</v>
      </c>
      <c r="AF7" s="12">
        <f t="shared" si="4"/>
        <v>7.8600624583511618E-3</v>
      </c>
    </row>
    <row r="8" spans="1:32" x14ac:dyDescent="0.3">
      <c r="C8" s="21">
        <v>2.5000000000000001E-2</v>
      </c>
      <c r="D8" s="21">
        <v>0.13500000000000001</v>
      </c>
      <c r="E8" s="20">
        <v>0.34</v>
      </c>
      <c r="F8" s="20">
        <v>0.34</v>
      </c>
      <c r="G8" s="20">
        <v>0.16</v>
      </c>
      <c r="K8" s="10">
        <v>2.5</v>
      </c>
      <c r="L8" s="4">
        <f>'High-end market'!H8</f>
        <v>21709.192377680469</v>
      </c>
      <c r="M8" s="4">
        <f>'Medium-end market'!H8</f>
        <v>8672.0190532653851</v>
      </c>
      <c r="N8" s="4">
        <f>'Low-end market'!H8</f>
        <v>3104.1585230754818</v>
      </c>
      <c r="O8" s="11">
        <f t="shared" si="0"/>
        <v>33485.369954021335</v>
      </c>
      <c r="P8" s="4">
        <f t="shared" si="5"/>
        <v>966514.6300459787</v>
      </c>
      <c r="T8" s="10">
        <v>2.5</v>
      </c>
      <c r="U8" s="4">
        <f>'High-end market'!R8</f>
        <v>9673.4563773776372</v>
      </c>
      <c r="V8" s="4">
        <f>'Medium-end market'!R8</f>
        <v>4261.457718226281</v>
      </c>
      <c r="W8" s="4">
        <f>'Low-end market'!R8</f>
        <v>2002.422568622419</v>
      </c>
      <c r="X8" s="11">
        <f t="shared" si="1"/>
        <v>15937.336664226339</v>
      </c>
      <c r="AC8" s="10">
        <v>2.5</v>
      </c>
      <c r="AD8" s="12">
        <f t="shared" si="2"/>
        <v>5.5951526746599138E-2</v>
      </c>
      <c r="AE8" s="12">
        <f t="shared" si="3"/>
        <v>2.4866004453807555E-2</v>
      </c>
      <c r="AF8" s="12">
        <f t="shared" si="4"/>
        <v>1.1791675301331364E-2</v>
      </c>
    </row>
    <row r="9" spans="1:32" x14ac:dyDescent="0.3">
      <c r="K9" s="10">
        <v>3</v>
      </c>
      <c r="L9" s="4">
        <f>'High-end market'!H9</f>
        <v>27317.355150993411</v>
      </c>
      <c r="M9" s="4">
        <f>'Medium-end market'!H9</f>
        <v>11635.688373035231</v>
      </c>
      <c r="N9" s="4">
        <f>'Low-end market'!H9</f>
        <v>4694.1624488354264</v>
      </c>
      <c r="O9" s="11">
        <f t="shared" si="0"/>
        <v>43647.205972864074</v>
      </c>
      <c r="P9" s="4">
        <f t="shared" si="5"/>
        <v>956352.79402713594</v>
      </c>
      <c r="T9" s="10">
        <v>3</v>
      </c>
      <c r="U9" s="4">
        <f>'High-end market'!R9</f>
        <v>10562.402757737915</v>
      </c>
      <c r="V9" s="4">
        <f>'Medium-end market'!R9</f>
        <v>5006.3425031597499</v>
      </c>
      <c r="W9" s="4">
        <f>'Low-end market'!R9</f>
        <v>3054.3541946853406</v>
      </c>
      <c r="X9" s="11">
        <f t="shared" si="1"/>
        <v>18623.099455583004</v>
      </c>
      <c r="AC9" s="10">
        <v>3</v>
      </c>
      <c r="AD9" s="12">
        <f t="shared" si="2"/>
        <v>7.0405554512869603E-2</v>
      </c>
      <c r="AE9" s="12">
        <f t="shared" si="3"/>
        <v>3.3363980997950481E-2</v>
      </c>
      <c r="AF9" s="12">
        <f t="shared" si="4"/>
        <v>1.7831576253885761E-2</v>
      </c>
    </row>
    <row r="10" spans="1:32" x14ac:dyDescent="0.3">
      <c r="C10" s="18" t="s">
        <v>30</v>
      </c>
      <c r="D10" s="18" t="s">
        <v>31</v>
      </c>
      <c r="E10" s="18" t="s">
        <v>32</v>
      </c>
      <c r="F10" s="18" t="s">
        <v>33</v>
      </c>
      <c r="G10" s="18" t="s">
        <v>34</v>
      </c>
      <c r="K10" s="10">
        <v>3.5</v>
      </c>
      <c r="L10" s="4">
        <f>'High-end market'!H10</f>
        <v>32791.275438867146</v>
      </c>
      <c r="M10" s="4">
        <f>'Medium-end market'!H10</f>
        <v>14898.659917658208</v>
      </c>
      <c r="N10" s="4">
        <f>'Low-end market'!H10</f>
        <v>7111.4766774178352</v>
      </c>
      <c r="O10" s="11">
        <f t="shared" si="0"/>
        <v>54801.41203394319</v>
      </c>
      <c r="P10" s="4">
        <f t="shared" si="5"/>
        <v>945198.58796605677</v>
      </c>
      <c r="T10" s="10">
        <v>3.5</v>
      </c>
      <c r="U10" s="4">
        <f>'High-end market'!R10</f>
        <v>11324.699737976172</v>
      </c>
      <c r="V10" s="4">
        <f>'Medium-end market'!R10</f>
        <v>5727.1874605044659</v>
      </c>
      <c r="W10" s="4">
        <f>'Low-end market'!R10</f>
        <v>4585.5262152371151</v>
      </c>
      <c r="X10" s="11">
        <f t="shared" si="1"/>
        <v>21637.413413717753</v>
      </c>
      <c r="AC10" s="10">
        <v>3.5</v>
      </c>
      <c r="AD10" s="12">
        <f t="shared" si="2"/>
        <v>8.4513596491925622E-2</v>
      </c>
      <c r="AE10" s="12">
        <f t="shared" si="3"/>
        <v>4.2720171806905252E-2</v>
      </c>
      <c r="AF10" s="12">
        <f t="shared" si="4"/>
        <v>2.7014156419440969E-2</v>
      </c>
    </row>
    <row r="11" spans="1:32" x14ac:dyDescent="0.3">
      <c r="A11" s="38">
        <f>SUM(C11:G11)</f>
        <v>0.38800000000000007</v>
      </c>
      <c r="B11" s="18" t="s">
        <v>35</v>
      </c>
      <c r="C11" s="19">
        <f>C5*C$8</f>
        <v>2.2500000000000003E-2</v>
      </c>
      <c r="D11" s="19">
        <f>D5*D$8</f>
        <v>9.4500000000000001E-2</v>
      </c>
      <c r="E11" s="19">
        <f>E5*E$8</f>
        <v>0.17</v>
      </c>
      <c r="F11" s="19">
        <f>F5*F$8</f>
        <v>8.5000000000000006E-2</v>
      </c>
      <c r="G11" s="19">
        <f>G5*G$8</f>
        <v>1.6E-2</v>
      </c>
      <c r="K11" s="10">
        <v>4</v>
      </c>
      <c r="L11" s="4">
        <f>'High-end market'!H11</f>
        <v>38036.985891441342</v>
      </c>
      <c r="M11" s="4">
        <f>'Medium-end market'!H11</f>
        <v>18393.296353888109</v>
      </c>
      <c r="N11" s="4">
        <f>'Low-end market'!H11</f>
        <v>10717.032327246252</v>
      </c>
      <c r="O11" s="11">
        <f t="shared" si="0"/>
        <v>67147.314572575706</v>
      </c>
      <c r="P11" s="4">
        <f t="shared" si="5"/>
        <v>932852.68542742427</v>
      </c>
      <c r="T11" s="10">
        <v>4</v>
      </c>
      <c r="U11" s="4">
        <f>'High-end market'!R11</f>
        <v>11990.431192346727</v>
      </c>
      <c r="V11" s="4">
        <f>'Medium-end market'!R11</f>
        <v>6439.9296027523724</v>
      </c>
      <c r="W11" s="4">
        <f>'Low-end market'!R11</f>
        <v>6646.8972406141784</v>
      </c>
      <c r="X11" s="11">
        <f t="shared" si="1"/>
        <v>25077.258035713276</v>
      </c>
      <c r="AC11" s="10">
        <v>4</v>
      </c>
      <c r="AD11" s="12">
        <f t="shared" si="2"/>
        <v>9.8033468792374581E-2</v>
      </c>
      <c r="AE11" s="12">
        <f t="shared" si="3"/>
        <v>5.2740634706489202E-2</v>
      </c>
      <c r="AF11" s="12">
        <f t="shared" si="4"/>
        <v>4.0710474177573605E-2</v>
      </c>
    </row>
    <row r="12" spans="1:32" x14ac:dyDescent="0.3">
      <c r="A12" s="38">
        <f>SUM(C12:G12)</f>
        <v>0.34875</v>
      </c>
      <c r="B12" s="18" t="s">
        <v>36</v>
      </c>
      <c r="C12" s="19">
        <f t="shared" ref="C12:G13" si="6">C6*C$8</f>
        <v>1.7500000000000003E-3</v>
      </c>
      <c r="D12" s="19">
        <f t="shared" si="6"/>
        <v>2.7000000000000003E-2</v>
      </c>
      <c r="E12" s="19">
        <f t="shared" si="6"/>
        <v>0.10200000000000001</v>
      </c>
      <c r="F12" s="19">
        <f t="shared" si="6"/>
        <v>0.17</v>
      </c>
      <c r="G12" s="19">
        <f t="shared" si="6"/>
        <v>4.8000000000000001E-2</v>
      </c>
      <c r="K12" s="10">
        <v>4.5</v>
      </c>
      <c r="L12" s="4">
        <f>'High-end market'!H12</f>
        <v>43006.014679405169</v>
      </c>
      <c r="M12" s="4">
        <f>'Medium-end market'!H12</f>
        <v>22078.299768032801</v>
      </c>
      <c r="N12" s="4">
        <f>'Low-end market'!H12</f>
        <v>15871.616865359287</v>
      </c>
      <c r="O12" s="11">
        <f t="shared" si="0"/>
        <v>80955.931312797256</v>
      </c>
      <c r="P12" s="4">
        <f t="shared" si="5"/>
        <v>919044.06868720276</v>
      </c>
      <c r="T12" s="10">
        <v>4.5</v>
      </c>
      <c r="U12" s="4">
        <f>'High-end market'!R12</f>
        <v>12585.779754073053</v>
      </c>
      <c r="V12" s="4">
        <f>'Medium-end market'!R12</f>
        <v>7173.377096876271</v>
      </c>
      <c r="W12" s="4">
        <f>'Low-end market'!R12</f>
        <v>9010.4199535963253</v>
      </c>
      <c r="X12" s="11">
        <f t="shared" si="1"/>
        <v>28769.57680454565</v>
      </c>
      <c r="AC12" s="10">
        <v>4.5</v>
      </c>
      <c r="AD12" s="12">
        <f t="shared" si="2"/>
        <v>0.11084024401908547</v>
      </c>
      <c r="AE12" s="12">
        <f t="shared" si="3"/>
        <v>6.3306952739879005E-2</v>
      </c>
      <c r="AF12" s="12">
        <f t="shared" si="4"/>
        <v>6.0291042223587034E-2</v>
      </c>
    </row>
    <row r="13" spans="1:32" x14ac:dyDescent="0.3">
      <c r="A13" s="38">
        <f>SUM(C13:G13)</f>
        <v>0.26324999999999998</v>
      </c>
      <c r="B13" s="18" t="s">
        <v>37</v>
      </c>
      <c r="C13" s="19">
        <f t="shared" si="6"/>
        <v>7.5000000000000002E-4</v>
      </c>
      <c r="D13" s="19">
        <f t="shared" si="6"/>
        <v>1.3500000000000002E-2</v>
      </c>
      <c r="E13" s="19">
        <f t="shared" si="6"/>
        <v>6.8000000000000005E-2</v>
      </c>
      <c r="F13" s="19">
        <f t="shared" si="6"/>
        <v>8.5000000000000006E-2</v>
      </c>
      <c r="G13" s="19">
        <f t="shared" si="6"/>
        <v>9.6000000000000002E-2</v>
      </c>
      <c r="K13" s="10">
        <v>5</v>
      </c>
      <c r="L13" s="4">
        <f>'High-end market'!H13</f>
        <v>47683.29176699814</v>
      </c>
      <c r="M13" s="4">
        <f>'Medium-end market'!H13</f>
        <v>25947.451703638144</v>
      </c>
      <c r="N13" s="4">
        <f>'Low-end market'!H13</f>
        <v>22658.137514833306</v>
      </c>
      <c r="O13" s="11">
        <f t="shared" si="0"/>
        <v>96288.880985469586</v>
      </c>
      <c r="P13" s="4">
        <f t="shared" si="5"/>
        <v>903711.11901453044</v>
      </c>
      <c r="T13" s="10">
        <v>5</v>
      </c>
      <c r="U13" s="4">
        <f>'High-end market'!R13</f>
        <v>13135.756286338006</v>
      </c>
      <c r="V13" s="4">
        <f>'Medium-end market'!R13</f>
        <v>7972.4171174028806</v>
      </c>
      <c r="W13" s="4">
        <f>'Low-end market'!R13</f>
        <v>11182.414083628659</v>
      </c>
      <c r="X13" s="11">
        <f t="shared" si="1"/>
        <v>32290.587487369543</v>
      </c>
      <c r="AC13" s="10">
        <v>5</v>
      </c>
      <c r="AD13" s="12">
        <f t="shared" si="2"/>
        <v>0.12289508187370653</v>
      </c>
      <c r="AE13" s="12">
        <f t="shared" si="3"/>
        <v>7.4401295207564569E-2</v>
      </c>
      <c r="AF13" s="12">
        <f t="shared" si="4"/>
        <v>8.6070797777144561E-2</v>
      </c>
    </row>
    <row r="14" spans="1:32" x14ac:dyDescent="0.3">
      <c r="K14" s="10">
        <v>5.5</v>
      </c>
      <c r="L14" s="4">
        <f>'High-end market'!H14</f>
        <v>52080.080741249301</v>
      </c>
      <c r="M14" s="4">
        <f>'Medium-end market'!H14</f>
        <v>30040.287834650859</v>
      </c>
      <c r="N14" s="4">
        <f>'Low-end market'!H14</f>
        <v>30659.284346267312</v>
      </c>
      <c r="O14" s="11">
        <f t="shared" si="0"/>
        <v>112779.65292216747</v>
      </c>
      <c r="P14" s="4">
        <f t="shared" si="5"/>
        <v>887220.34707783256</v>
      </c>
      <c r="T14" s="10">
        <v>5.5</v>
      </c>
      <c r="U14" s="4">
        <f>'High-end market'!R14</f>
        <v>13666.71937513599</v>
      </c>
      <c r="V14" s="4">
        <f>'Medium-end market'!R14</f>
        <v>8903.4716159080417</v>
      </c>
      <c r="W14" s="4">
        <f>'Low-end market'!R14</f>
        <v>12824.733690106843</v>
      </c>
      <c r="X14" s="11">
        <f t="shared" si="1"/>
        <v>35394.924681150871</v>
      </c>
      <c r="AC14" s="10">
        <v>5.5</v>
      </c>
      <c r="AD14" s="12">
        <f t="shared" si="2"/>
        <v>0.13422701221971467</v>
      </c>
      <c r="AE14" s="12">
        <f t="shared" si="3"/>
        <v>8.6137026049178084E-2</v>
      </c>
      <c r="AF14" s="12">
        <f t="shared" si="4"/>
        <v>0.1164645179345387</v>
      </c>
    </row>
    <row r="15" spans="1:32" x14ac:dyDescent="0.3">
      <c r="C15" t="s">
        <v>53</v>
      </c>
      <c r="K15" s="10">
        <v>6</v>
      </c>
      <c r="L15" s="4">
        <f>'High-end market'!H15</f>
        <v>56230.7283456921</v>
      </c>
      <c r="M15" s="4">
        <f>'Medium-end market'!H15</f>
        <v>34456.649961156829</v>
      </c>
      <c r="N15" s="4">
        <f>'Low-end market'!H15</f>
        <v>39186.208584039887</v>
      </c>
      <c r="O15" s="11">
        <f t="shared" si="0"/>
        <v>129873.58689088881</v>
      </c>
      <c r="P15" s="4">
        <f t="shared" si="5"/>
        <v>870126.41310911113</v>
      </c>
      <c r="T15" s="10">
        <v>6</v>
      </c>
      <c r="U15" s="4">
        <f>'High-end market'!R15</f>
        <v>14208.609811178036</v>
      </c>
      <c r="V15" s="4">
        <f>'Medium-end market'!R15</f>
        <v>10059.98300804037</v>
      </c>
      <c r="W15" s="4">
        <f>'Low-end market'!R15</f>
        <v>13988.907422707547</v>
      </c>
      <c r="X15" s="11">
        <f t="shared" si="1"/>
        <v>38257.500241925954</v>
      </c>
      <c r="AC15" s="10">
        <v>6</v>
      </c>
      <c r="AD15" s="12">
        <f t="shared" si="2"/>
        <v>0.14492455759198994</v>
      </c>
      <c r="AE15" s="12">
        <f t="shared" si="3"/>
        <v>9.8800429996148617E-2</v>
      </c>
      <c r="AF15" s="12">
        <f t="shared" si="4"/>
        <v>0.14885549319673272</v>
      </c>
    </row>
    <row r="16" spans="1:32" x14ac:dyDescent="0.3">
      <c r="C16" t="s">
        <v>54</v>
      </c>
      <c r="K16" s="10">
        <v>6.5</v>
      </c>
      <c r="L16" s="4">
        <f>'High-end market'!H16</f>
        <v>60192.212933028015</v>
      </c>
      <c r="M16" s="4">
        <f>'Medium-end market'!H16</f>
        <v>39374.542521548894</v>
      </c>
      <c r="N16" s="4">
        <f>'Low-end market'!H16</f>
        <v>47702.532851266922</v>
      </c>
      <c r="O16" s="11">
        <f t="shared" si="0"/>
        <v>147269.28830584383</v>
      </c>
      <c r="P16" s="4">
        <f t="shared" si="5"/>
        <v>852730.71169415617</v>
      </c>
      <c r="T16" s="10">
        <v>6.5</v>
      </c>
      <c r="U16" s="4">
        <f>'High-end market'!R16</f>
        <v>14796.670732830902</v>
      </c>
      <c r="V16" s="4">
        <f>'Medium-end market'!R16</f>
        <v>11562.137069371569</v>
      </c>
      <c r="W16" s="4">
        <f>'Low-end market'!R16</f>
        <v>14886.079413230886</v>
      </c>
      <c r="X16" s="11">
        <f t="shared" si="1"/>
        <v>41244.887215433359</v>
      </c>
      <c r="AC16" s="10">
        <v>6.5</v>
      </c>
      <c r="AD16" s="12">
        <f t="shared" si="2"/>
        <v>0.15513456941502063</v>
      </c>
      <c r="AE16" s="12">
        <f t="shared" si="3"/>
        <v>0.11290191404028356</v>
      </c>
      <c r="AF16" s="12">
        <f t="shared" si="4"/>
        <v>0.18120620266388193</v>
      </c>
    </row>
    <row r="17" spans="3:32" x14ac:dyDescent="0.3">
      <c r="C17" t="s">
        <v>55</v>
      </c>
      <c r="K17" s="10">
        <v>7</v>
      </c>
      <c r="L17" s="4">
        <f>'High-end market'!H17</f>
        <v>64045.450827484783</v>
      </c>
      <c r="M17" s="4">
        <f>'Medium-end market'!H17</f>
        <v>45065.015985976468</v>
      </c>
      <c r="N17" s="4">
        <f>'Low-end market'!H17</f>
        <v>55958.492688753067</v>
      </c>
      <c r="O17" s="11">
        <f t="shared" si="0"/>
        <v>165068.9595022143</v>
      </c>
      <c r="P17" s="4">
        <f t="shared" si="5"/>
        <v>834931.04049778567</v>
      </c>
      <c r="T17" s="10">
        <v>7</v>
      </c>
      <c r="U17" s="4">
        <f>'High-end market'!R17</f>
        <v>15472.38431767582</v>
      </c>
      <c r="V17" s="4">
        <f>'Medium-end market'!R17</f>
        <v>13537.746123966259</v>
      </c>
      <c r="W17" s="4">
        <f>'Low-end market'!R17</f>
        <v>15638.18529451219</v>
      </c>
      <c r="X17" s="11">
        <f t="shared" si="1"/>
        <v>44648.315736154269</v>
      </c>
      <c r="AC17" s="10">
        <v>7</v>
      </c>
      <c r="AD17" s="12">
        <f t="shared" si="2"/>
        <v>0.16506559491619788</v>
      </c>
      <c r="AE17" s="12">
        <f t="shared" si="3"/>
        <v>0.12921868383075691</v>
      </c>
      <c r="AF17" s="12">
        <f t="shared" si="4"/>
        <v>0.21256787346155012</v>
      </c>
    </row>
    <row r="18" spans="3:32" x14ac:dyDescent="0.3">
      <c r="K18" s="10">
        <v>7.5</v>
      </c>
      <c r="L18" s="4">
        <f>'High-end market'!H18</f>
        <v>67897.250859169173</v>
      </c>
      <c r="M18" s="4">
        <f>'Medium-end market'!H18</f>
        <v>51885.692004199787</v>
      </c>
      <c r="N18" s="4">
        <f>'Low-end market'!H18</f>
        <v>63860.082314862586</v>
      </c>
      <c r="O18" s="11">
        <f t="shared" si="0"/>
        <v>183643.02517823153</v>
      </c>
      <c r="P18" s="4">
        <f t="shared" si="5"/>
        <v>816356.97482176847</v>
      </c>
      <c r="T18" s="10">
        <v>7.5</v>
      </c>
      <c r="U18" s="4">
        <f>'High-end market'!R18</f>
        <v>16283.477178936755</v>
      </c>
      <c r="V18" s="4">
        <f>'Medium-end market'!R18</f>
        <v>16063.879214485143</v>
      </c>
      <c r="W18" s="4">
        <f>'Low-end market'!R18</f>
        <v>16289.371099259188</v>
      </c>
      <c r="X18" s="11">
        <f t="shared" si="1"/>
        <v>48636.727492681086</v>
      </c>
      <c r="AC18" s="10">
        <v>7.5</v>
      </c>
      <c r="AD18" s="12">
        <f t="shared" si="2"/>
        <v>0.17499291458548755</v>
      </c>
      <c r="AE18" s="12">
        <f t="shared" si="3"/>
        <v>0.14877617778982019</v>
      </c>
      <c r="AF18" s="12">
        <f t="shared" si="4"/>
        <v>0.24258340860346661</v>
      </c>
    </row>
    <row r="19" spans="3:32" x14ac:dyDescent="0.3">
      <c r="K19" s="10">
        <v>8</v>
      </c>
      <c r="L19" s="4">
        <f>'High-end market'!H19</f>
        <v>71881.866493964189</v>
      </c>
      <c r="M19" s="4">
        <f>'Medium-end market'!H19</f>
        <v>60217.008636562612</v>
      </c>
      <c r="N19" s="4">
        <f>'Low-end market'!H19</f>
        <v>71369.196544596009</v>
      </c>
      <c r="O19" s="11">
        <f t="shared" si="0"/>
        <v>203468.07167512283</v>
      </c>
      <c r="P19" s="4">
        <f t="shared" si="5"/>
        <v>796531.92832487717</v>
      </c>
      <c r="T19" s="10">
        <v>8</v>
      </c>
      <c r="U19" s="4">
        <f>'High-end market'!R19</f>
        <v>17282.974349442375</v>
      </c>
      <c r="V19" s="4">
        <f>'Medium-end market'!R19</f>
        <v>19066.28166845279</v>
      </c>
      <c r="W19" s="4">
        <f>'Low-end market'!R19</f>
        <v>16861.908442457148</v>
      </c>
      <c r="X19" s="11">
        <f t="shared" si="1"/>
        <v>53211.164460352316</v>
      </c>
      <c r="AC19" s="10">
        <v>8</v>
      </c>
      <c r="AD19" s="12">
        <f t="shared" si="2"/>
        <v>0.18526254251021695</v>
      </c>
      <c r="AE19" s="12">
        <f t="shared" si="3"/>
        <v>0.17266525773924762</v>
      </c>
      <c r="AF19" s="12">
        <f t="shared" si="4"/>
        <v>0.27110805904879776</v>
      </c>
    </row>
    <row r="20" spans="3:32" x14ac:dyDescent="0.3">
      <c r="K20" s="10">
        <v>8.5</v>
      </c>
      <c r="L20" s="4">
        <f>'High-end market'!H20</f>
        <v>76161.2674245417</v>
      </c>
      <c r="M20" s="4">
        <f>'Medium-end market'!H20</f>
        <v>70307.990648489897</v>
      </c>
      <c r="N20" s="4">
        <f>'Low-end market'!H20</f>
        <v>78473.858456715767</v>
      </c>
      <c r="O20" s="11">
        <f t="shared" si="0"/>
        <v>224943.11652974738</v>
      </c>
      <c r="P20" s="4">
        <f t="shared" si="5"/>
        <v>775056.88347025262</v>
      </c>
      <c r="T20" s="10">
        <v>8.5</v>
      </c>
      <c r="U20" s="4">
        <f>'High-end market'!R20</f>
        <v>18527.159459802027</v>
      </c>
      <c r="V20" s="4">
        <f>'Medium-end market'!R20</f>
        <v>22251.504701748483</v>
      </c>
      <c r="W20" s="4">
        <f>'Low-end market'!R20</f>
        <v>17370.873349973564</v>
      </c>
      <c r="X20" s="11">
        <f t="shared" si="1"/>
        <v>58149.537511524075</v>
      </c>
      <c r="AC20" s="10">
        <v>8.5</v>
      </c>
      <c r="AD20" s="12">
        <f t="shared" si="2"/>
        <v>0.19629192635191156</v>
      </c>
      <c r="AE20" s="12">
        <f t="shared" si="3"/>
        <v>0.20159997318563411</v>
      </c>
      <c r="AF20" s="12">
        <f t="shared" si="4"/>
        <v>0.29809632842057271</v>
      </c>
    </row>
    <row r="21" spans="3:32" x14ac:dyDescent="0.3">
      <c r="K21" s="10">
        <v>9</v>
      </c>
      <c r="L21" s="4">
        <f>'High-end market'!H21</f>
        <v>80923.270780282051</v>
      </c>
      <c r="M21" s="4">
        <f>'Medium-end market'!H21</f>
        <v>82078.445941039448</v>
      </c>
      <c r="N21" s="4">
        <f>'Low-end market'!H21</f>
        <v>85177.352401457116</v>
      </c>
      <c r="O21" s="11">
        <f t="shared" si="0"/>
        <v>248179.06912277863</v>
      </c>
      <c r="P21" s="4">
        <f t="shared" si="5"/>
        <v>751820.9308772214</v>
      </c>
      <c r="T21" s="10">
        <v>9</v>
      </c>
      <c r="U21" s="4">
        <f>'High-end market'!R21</f>
        <v>20071.823373830121</v>
      </c>
      <c r="V21" s="4">
        <f>'Medium-end market'!R21</f>
        <v>25201.259313284419</v>
      </c>
      <c r="W21" s="4">
        <f>'Low-end market'!R21</f>
        <v>17827.175795103602</v>
      </c>
      <c r="X21" s="11">
        <f t="shared" si="1"/>
        <v>63100.258482218138</v>
      </c>
      <c r="AC21" s="10">
        <v>9</v>
      </c>
      <c r="AD21" s="12">
        <f t="shared" si="2"/>
        <v>0.20856513087701556</v>
      </c>
      <c r="AE21" s="12">
        <f t="shared" si="3"/>
        <v>0.23535038262663641</v>
      </c>
      <c r="AF21" s="12">
        <f t="shared" si="4"/>
        <v>0.32356069288302797</v>
      </c>
    </row>
    <row r="22" spans="3:32" x14ac:dyDescent="0.3">
      <c r="K22" s="10">
        <v>9.5</v>
      </c>
      <c r="L22" s="4">
        <f>'High-end market'!H22</f>
        <v>86376.21807186064</v>
      </c>
      <c r="M22" s="4">
        <f>'Medium-end market'!H22</f>
        <v>95045.970055466809</v>
      </c>
      <c r="N22" s="4">
        <f>'Low-end market'!H22</f>
        <v>91491.962876915146</v>
      </c>
      <c r="O22" s="11">
        <f t="shared" si="0"/>
        <v>272914.15100424259</v>
      </c>
      <c r="P22" s="4">
        <f t="shared" si="5"/>
        <v>727085.84899575741</v>
      </c>
      <c r="T22" s="10">
        <v>9.5</v>
      </c>
      <c r="U22" s="4">
        <f>'High-end market'!R22</f>
        <v>21965.585734972326</v>
      </c>
      <c r="V22" s="4">
        <f>'Medium-end market'!R22</f>
        <v>27599.940185863612</v>
      </c>
      <c r="W22" s="4">
        <f>'Low-end market'!R22</f>
        <v>18239.020548026492</v>
      </c>
      <c r="X22" s="11">
        <f t="shared" si="1"/>
        <v>67804.54646886242</v>
      </c>
      <c r="AC22" s="10">
        <v>9.5</v>
      </c>
      <c r="AD22" s="12">
        <f t="shared" si="2"/>
        <v>0.22261911874190884</v>
      </c>
      <c r="AE22" s="12">
        <f t="shared" si="3"/>
        <v>0.2725332474708726</v>
      </c>
      <c r="AF22" s="12">
        <f t="shared" si="4"/>
        <v>0.34754781719625888</v>
      </c>
    </row>
    <row r="23" spans="3:32" x14ac:dyDescent="0.3">
      <c r="K23" s="10">
        <v>10</v>
      </c>
      <c r="L23" s="4">
        <f>'High-end market'!H23</f>
        <v>92737.931828333793</v>
      </c>
      <c r="M23" s="4">
        <f>'Medium-end market'!H23</f>
        <v>108489.96828683335</v>
      </c>
      <c r="N23" s="4">
        <f>'Low-end market'!H23</f>
        <v>97435.089565454749</v>
      </c>
      <c r="O23" s="11">
        <f t="shared" si="0"/>
        <v>298662.98968062189</v>
      </c>
      <c r="P23" s="4">
        <f t="shared" si="5"/>
        <v>701337.01031937811</v>
      </c>
      <c r="T23" s="10">
        <v>10</v>
      </c>
      <c r="U23" s="4">
        <f>'High-end market'!R23</f>
        <v>24238.965350529539</v>
      </c>
      <c r="V23" s="4">
        <f>'Medium-end market'!R23</f>
        <v>29374.236211543797</v>
      </c>
      <c r="W23" s="4">
        <f>'Low-end market'!R23</f>
        <v>18612.778860818409</v>
      </c>
      <c r="X23" s="11">
        <f t="shared" si="1"/>
        <v>72225.980422891749</v>
      </c>
      <c r="AC23" s="10">
        <v>10</v>
      </c>
      <c r="AD23" s="12">
        <f t="shared" si="2"/>
        <v>0.2390152882173551</v>
      </c>
      <c r="AE23" s="12">
        <f t="shared" si="3"/>
        <v>0.31108234634217447</v>
      </c>
      <c r="AF23" s="12">
        <f t="shared" si="4"/>
        <v>0.37012379701977111</v>
      </c>
    </row>
    <row r="24" spans="3:32" x14ac:dyDescent="0.3">
      <c r="K24" s="10">
        <v>10.5</v>
      </c>
      <c r="L24" s="4">
        <f>'High-end market'!H24</f>
        <v>100215.82610518935</v>
      </c>
      <c r="M24" s="4">
        <f>'Medium-end market'!H24</f>
        <v>121727.84017864829</v>
      </c>
      <c r="N24" s="4">
        <f>'Low-end market'!H24</f>
        <v>103026.80184055348</v>
      </c>
      <c r="O24" s="11">
        <f t="shared" si="0"/>
        <v>324970.4681243911</v>
      </c>
      <c r="P24" s="4">
        <f t="shared" si="5"/>
        <v>675029.53187560895</v>
      </c>
      <c r="T24" s="10">
        <v>10.5</v>
      </c>
      <c r="U24" s="4">
        <f>'High-end market'!R24</f>
        <v>26889.217869679229</v>
      </c>
      <c r="V24" s="4">
        <f>'Medium-end market'!R24</f>
        <v>30641.367774843675</v>
      </c>
      <c r="W24" s="4">
        <f>'Low-end market'!R24</f>
        <v>18953.528026202439</v>
      </c>
      <c r="X24" s="11">
        <f t="shared" si="1"/>
        <v>76484.113670725346</v>
      </c>
      <c r="AC24" s="10">
        <v>10.5</v>
      </c>
      <c r="AD24" s="12">
        <f t="shared" si="2"/>
        <v>0.25828821161131271</v>
      </c>
      <c r="AE24" s="12">
        <f t="shared" si="3"/>
        <v>0.34904040194594493</v>
      </c>
      <c r="AF24" s="12">
        <f t="shared" si="4"/>
        <v>0.39136486928985176</v>
      </c>
    </row>
    <row r="25" spans="3:32" x14ac:dyDescent="0.3">
      <c r="K25" s="10">
        <v>11</v>
      </c>
      <c r="L25" s="4">
        <f>'High-end market'!H25</f>
        <v>108975.70937966988</v>
      </c>
      <c r="M25" s="4">
        <f>'Medium-end market'!H25</f>
        <v>134296.76434677056</v>
      </c>
      <c r="N25" s="4">
        <f>'Low-end market'!H25</f>
        <v>108288.28724174727</v>
      </c>
      <c r="O25" s="11">
        <f t="shared" si="0"/>
        <v>351560.76096818771</v>
      </c>
      <c r="P25" s="4">
        <f t="shared" si="5"/>
        <v>648439.23903181229</v>
      </c>
      <c r="T25" s="10">
        <v>11</v>
      </c>
      <c r="U25" s="4">
        <f>'High-end market'!R25</f>
        <v>29864.542639743344</v>
      </c>
      <c r="V25" s="4">
        <f>'Medium-end market'!R25</f>
        <v>31575.293791883807</v>
      </c>
      <c r="W25" s="4">
        <f>'Low-end market'!R25</f>
        <v>19265.398360852327</v>
      </c>
      <c r="X25" s="11">
        <f t="shared" si="1"/>
        <v>80705.234792479474</v>
      </c>
      <c r="AC25" s="10">
        <v>11</v>
      </c>
      <c r="AD25" s="12">
        <f t="shared" si="2"/>
        <v>0.28086523035997385</v>
      </c>
      <c r="AE25" s="12">
        <f t="shared" si="3"/>
        <v>0.38508032787604463</v>
      </c>
      <c r="AF25" s="12">
        <f t="shared" si="4"/>
        <v>0.41135151848716911</v>
      </c>
    </row>
    <row r="26" spans="3:32" x14ac:dyDescent="0.3">
      <c r="K26" s="10">
        <v>11.5</v>
      </c>
      <c r="L26" s="4">
        <f>'High-end market'!H26</f>
        <v>119100.92873131129</v>
      </c>
      <c r="M26" s="4">
        <f>'Medium-end market'!H26</f>
        <v>145975.37720329472</v>
      </c>
      <c r="N26" s="4">
        <f>'Low-end market'!H26</f>
        <v>113240.86740151861</v>
      </c>
      <c r="O26" s="11">
        <f t="shared" si="0"/>
        <v>378317.17333612463</v>
      </c>
      <c r="P26" s="4">
        <f t="shared" si="5"/>
        <v>621682.82666387537</v>
      </c>
      <c r="T26" s="10">
        <v>11.5</v>
      </c>
      <c r="U26" s="4">
        <f>'High-end market'!R26</f>
        <v>33055.966999320735</v>
      </c>
      <c r="V26" s="4">
        <f>'Medium-end market'!R26</f>
        <v>32314.388842747845</v>
      </c>
      <c r="W26" s="4">
        <f>'Low-end market'!R26</f>
        <v>19551.805461978136</v>
      </c>
      <c r="X26" s="11">
        <f t="shared" si="1"/>
        <v>84922.16130404672</v>
      </c>
      <c r="AC26" s="10">
        <v>11.5</v>
      </c>
      <c r="AD26" s="12">
        <f t="shared" si="2"/>
        <v>0.30696115652399814</v>
      </c>
      <c r="AE26" s="12">
        <f t="shared" si="3"/>
        <v>0.41856738983023573</v>
      </c>
      <c r="AF26" s="12">
        <f t="shared" si="4"/>
        <v>0.43016473846730718</v>
      </c>
    </row>
    <row r="27" spans="3:32" x14ac:dyDescent="0.3">
      <c r="K27" s="10">
        <v>12</v>
      </c>
      <c r="L27" s="4">
        <f>'High-end market'!H27</f>
        <v>130551.45542083759</v>
      </c>
      <c r="M27" s="4">
        <f>'Medium-end market'!H27</f>
        <v>156711.3144336546</v>
      </c>
      <c r="N27" s="4">
        <f>'Low-end market'!H27</f>
        <v>117905.38125004413</v>
      </c>
      <c r="O27" s="11">
        <f t="shared" si="0"/>
        <v>405168.15110453626</v>
      </c>
      <c r="P27" s="4">
        <f t="shared" si="5"/>
        <v>594831.84889546374</v>
      </c>
      <c r="T27" s="10">
        <v>12</v>
      </c>
      <c r="U27" s="4">
        <f>'High-end market'!R27</f>
        <v>36306.360313904952</v>
      </c>
      <c r="V27" s="4">
        <f>'Medium-end market'!R27</f>
        <v>32938.876201764491</v>
      </c>
      <c r="W27" s="4">
        <f>'Low-end market'!R27</f>
        <v>19815.611740421075</v>
      </c>
      <c r="X27" s="11">
        <f t="shared" si="1"/>
        <v>89060.84825609051</v>
      </c>
      <c r="AC27" s="10">
        <v>12</v>
      </c>
      <c r="AD27" s="12">
        <f t="shared" si="2"/>
        <v>0.33647282324958139</v>
      </c>
      <c r="AE27" s="12">
        <f t="shared" si="3"/>
        <v>0.44935143923628557</v>
      </c>
      <c r="AF27" s="12">
        <f t="shared" si="4"/>
        <v>0.44788368945885709</v>
      </c>
    </row>
    <row r="28" spans="3:32" x14ac:dyDescent="0.3">
      <c r="K28" s="10">
        <v>12.5</v>
      </c>
      <c r="L28" s="4">
        <f>'High-end market'!H28</f>
        <v>143139.93789944259</v>
      </c>
      <c r="M28" s="4">
        <f>'Medium-end market'!H28</f>
        <v>166537.88414335361</v>
      </c>
      <c r="N28" s="4">
        <f>'Low-end market'!H28</f>
        <v>122301.80960979841</v>
      </c>
      <c r="O28" s="11">
        <f t="shared" si="0"/>
        <v>431979.6316525946</v>
      </c>
      <c r="P28" s="4">
        <f t="shared" si="5"/>
        <v>568020.36834740546</v>
      </c>
      <c r="T28" s="10">
        <v>12.5</v>
      </c>
      <c r="U28" s="4">
        <f>'High-end market'!R28</f>
        <v>39438.704225947149</v>
      </c>
      <c r="V28" s="4">
        <f>'Medium-end market'!R28</f>
        <v>33487.05475007389</v>
      </c>
      <c r="W28" s="4">
        <f>'Low-end market'!R28</f>
        <v>20059.242665444799</v>
      </c>
      <c r="X28" s="11">
        <f t="shared" si="1"/>
        <v>92985.001641465846</v>
      </c>
      <c r="AC28" s="10">
        <v>12.5</v>
      </c>
      <c r="AD28" s="12">
        <f t="shared" si="2"/>
        <v>0.36891736572021283</v>
      </c>
      <c r="AE28" s="12">
        <f t="shared" si="3"/>
        <v>0.47752798320674872</v>
      </c>
      <c r="AF28" s="12">
        <f t="shared" si="4"/>
        <v>0.46458427202202623</v>
      </c>
    </row>
    <row r="29" spans="3:32" x14ac:dyDescent="0.3">
      <c r="K29" s="10">
        <v>13</v>
      </c>
      <c r="L29" s="4">
        <f>'High-end market'!H29</f>
        <v>156540.3449962239</v>
      </c>
      <c r="M29" s="4">
        <f>'Medium-end market'!H29</f>
        <v>175519.70252749394</v>
      </c>
      <c r="N29" s="4">
        <f>'Low-end market'!H29</f>
        <v>126449.06003510223</v>
      </c>
      <c r="O29" s="11">
        <f t="shared" si="0"/>
        <v>458509.10755882011</v>
      </c>
      <c r="P29" s="4">
        <f t="shared" si="5"/>
        <v>541490.89244117984</v>
      </c>
      <c r="T29" s="10">
        <v>13</v>
      </c>
      <c r="U29" s="4">
        <f>'High-end market'!R29</f>
        <v>42293.337547339514</v>
      </c>
      <c r="V29" s="4">
        <f>'Medium-end market'!R29</f>
        <v>33976.619001744322</v>
      </c>
      <c r="W29" s="4">
        <f>'Low-end market'!R29</f>
        <v>20284.772869301309</v>
      </c>
      <c r="X29" s="11">
        <f t="shared" si="1"/>
        <v>96554.729418385148</v>
      </c>
      <c r="AC29" s="10">
        <v>13</v>
      </c>
      <c r="AD29" s="12">
        <f t="shared" si="2"/>
        <v>0.40345449741294814</v>
      </c>
      <c r="AE29" s="12">
        <f t="shared" si="3"/>
        <v>0.50328230115410444</v>
      </c>
      <c r="AF29" s="12">
        <f t="shared" si="4"/>
        <v>0.4803383097249847</v>
      </c>
    </row>
    <row r="30" spans="3:32" x14ac:dyDescent="0.3">
      <c r="K30" s="10">
        <v>13.5</v>
      </c>
      <c r="L30" s="4">
        <f>'High-end market'!H30</f>
        <v>170331.46460630294</v>
      </c>
      <c r="M30" s="4">
        <f>'Medium-end market'!H30</f>
        <v>183727.78337340927</v>
      </c>
      <c r="N30" s="4">
        <f>'Low-end market'!H30</f>
        <v>130364.85843275776</v>
      </c>
      <c r="O30" s="11">
        <f t="shared" si="0"/>
        <v>484424.10641246999</v>
      </c>
      <c r="P30" s="4">
        <f t="shared" si="5"/>
        <v>515575.89358753001</v>
      </c>
      <c r="T30" s="10">
        <v>13.5</v>
      </c>
      <c r="U30" s="4">
        <f>'High-end market'!R30</f>
        <v>44758.007202284425</v>
      </c>
      <c r="V30" s="4">
        <f>'Medium-end market'!R30</f>
        <v>34417.338815899042</v>
      </c>
      <c r="W30" s="4">
        <f>'Low-end market'!R30</f>
        <v>20493.991454587318</v>
      </c>
      <c r="X30" s="11">
        <f t="shared" si="1"/>
        <v>99669.337472770785</v>
      </c>
      <c r="AC30" s="10">
        <v>13.5</v>
      </c>
      <c r="AD30" s="12">
        <f t="shared" si="2"/>
        <v>0.43899862011933738</v>
      </c>
      <c r="AE30" s="12">
        <f t="shared" si="3"/>
        <v>0.52681801684131691</v>
      </c>
      <c r="AF30" s="12">
        <f t="shared" si="4"/>
        <v>0.49521313744637324</v>
      </c>
    </row>
    <row r="31" spans="3:32" x14ac:dyDescent="0.3">
      <c r="K31" s="10">
        <v>14</v>
      </c>
      <c r="L31" s="4">
        <f>'High-end market'!H31</f>
        <v>184061.23336442339</v>
      </c>
      <c r="M31" s="4">
        <f>'Medium-end market'!H31</f>
        <v>191230.97311126106</v>
      </c>
      <c r="N31" s="4">
        <f>'Low-end market'!H31</f>
        <v>134065.71159661136</v>
      </c>
      <c r="O31" s="11">
        <f t="shared" si="0"/>
        <v>509357.91807229578</v>
      </c>
      <c r="P31" s="4">
        <f t="shared" si="5"/>
        <v>490642.08192770422</v>
      </c>
      <c r="T31" s="10">
        <v>14</v>
      </c>
      <c r="U31" s="4">
        <f>'High-end market'!R31</f>
        <v>46780.711716624959</v>
      </c>
      <c r="V31" s="4">
        <f>'Medium-end market'!R31</f>
        <v>34816.033264759077</v>
      </c>
      <c r="W31" s="4">
        <f>'Low-end market'!R31</f>
        <v>20688.45248622249</v>
      </c>
      <c r="X31" s="11">
        <f t="shared" si="1"/>
        <v>102285.19746760653</v>
      </c>
      <c r="AC31" s="10">
        <v>14</v>
      </c>
      <c r="AD31" s="12">
        <f t="shared" si="2"/>
        <v>0.4743846220732561</v>
      </c>
      <c r="AE31" s="12">
        <f t="shared" si="3"/>
        <v>0.54833253938712845</v>
      </c>
      <c r="AF31" s="12">
        <f t="shared" si="4"/>
        <v>0.50927145905645343</v>
      </c>
    </row>
    <row r="32" spans="3:32" x14ac:dyDescent="0.3">
      <c r="K32" s="10">
        <v>14.5</v>
      </c>
      <c r="L32" s="4">
        <f>'High-end market'!H32</f>
        <v>197311.0645193111</v>
      </c>
      <c r="M32" s="4">
        <f>'Medium-end market'!H32</f>
        <v>198093.58480992055</v>
      </c>
      <c r="N32" s="4">
        <f>'Low-end market'!H32</f>
        <v>137566.9162643298</v>
      </c>
      <c r="O32" s="11">
        <f t="shared" si="0"/>
        <v>532971.56559356139</v>
      </c>
      <c r="P32" s="4">
        <f t="shared" si="5"/>
        <v>467028.43440643861</v>
      </c>
      <c r="T32" s="10">
        <v>14.5</v>
      </c>
      <c r="U32" s="4">
        <f>'High-end market'!R32</f>
        <v>48366.133583212802</v>
      </c>
      <c r="V32" s="4">
        <f>'Medium-end market'!R32</f>
        <v>35178.071535078845</v>
      </c>
      <c r="W32" s="4">
        <f>'Low-end market'!R32</f>
        <v>20869.514641568196</v>
      </c>
      <c r="X32" s="11">
        <f t="shared" si="1"/>
        <v>104413.71975985984</v>
      </c>
      <c r="AC32" s="10">
        <v>14.5</v>
      </c>
      <c r="AD32" s="12">
        <f t="shared" si="2"/>
        <v>0.50853367144152339</v>
      </c>
      <c r="AE32" s="12">
        <f t="shared" si="3"/>
        <v>0.56801027902486179</v>
      </c>
      <c r="AF32" s="12">
        <f t="shared" si="4"/>
        <v>0.52257138182081597</v>
      </c>
    </row>
    <row r="33" spans="11:32" x14ac:dyDescent="0.3">
      <c r="K33" s="10">
        <v>15</v>
      </c>
      <c r="L33" s="4">
        <f>'High-end market'!H33</f>
        <v>209744.41975129879</v>
      </c>
      <c r="M33" s="4">
        <f>'Medium-end market'!H33</f>
        <v>204374.8419838562</v>
      </c>
      <c r="N33" s="4">
        <f>'Low-end market'!H33</f>
        <v>140882.59795884829</v>
      </c>
      <c r="O33" s="11">
        <f t="shared" si="0"/>
        <v>555001.85969400336</v>
      </c>
      <c r="P33" s="4">
        <f t="shared" si="5"/>
        <v>444998.14030599664</v>
      </c>
      <c r="T33" s="10">
        <v>15</v>
      </c>
      <c r="U33" s="4">
        <f>'High-end market'!R33</f>
        <v>49562.527734716299</v>
      </c>
      <c r="V33" s="4">
        <f>'Medium-end market'!R33</f>
        <v>35507.85208848583</v>
      </c>
      <c r="W33" s="4">
        <f>'Low-end market'!R33</f>
        <v>21038.372749458147</v>
      </c>
      <c r="X33" s="11">
        <f t="shared" si="1"/>
        <v>106108.75257266028</v>
      </c>
      <c r="AC33" s="10">
        <v>15</v>
      </c>
      <c r="AD33" s="12">
        <f t="shared" si="2"/>
        <v>0.5405784014208731</v>
      </c>
      <c r="AE33" s="12">
        <f t="shared" si="3"/>
        <v>0.58602105228345858</v>
      </c>
      <c r="AF33" s="12">
        <f t="shared" si="4"/>
        <v>0.53516656394624229</v>
      </c>
    </row>
    <row r="34" spans="11:32" x14ac:dyDescent="0.3">
      <c r="K34" s="10">
        <v>15.5</v>
      </c>
      <c r="L34" s="4">
        <f>'High-end market'!H34</f>
        <v>221133.63537946687</v>
      </c>
      <c r="M34" s="4">
        <f>'Medium-end market'!H34</f>
        <v>210128.84729557202</v>
      </c>
      <c r="N34" s="4">
        <f>'Low-end market'!H34</f>
        <v>144025.76807924005</v>
      </c>
      <c r="O34" s="11">
        <f t="shared" si="0"/>
        <v>575288.25075427885</v>
      </c>
      <c r="P34" s="4">
        <f t="shared" si="5"/>
        <v>424711.74924572115</v>
      </c>
      <c r="T34" s="10">
        <v>15.5</v>
      </c>
      <c r="U34" s="4">
        <f>'High-end market'!R34</f>
        <v>50445.341005503469</v>
      </c>
      <c r="V34" s="4">
        <f>'Medium-end market'!R34</f>
        <v>35809.04078787347</v>
      </c>
      <c r="W34" s="4">
        <f>'Low-end market'!R34</f>
        <v>21196.083151570128</v>
      </c>
      <c r="X34" s="11">
        <f t="shared" si="1"/>
        <v>107450.46494494706</v>
      </c>
      <c r="AC34" s="10">
        <v>15.5</v>
      </c>
      <c r="AD34" s="12">
        <f t="shared" si="2"/>
        <v>0.56993204994707947</v>
      </c>
      <c r="AE34" s="12">
        <f t="shared" si="3"/>
        <v>0.60251999224536779</v>
      </c>
      <c r="AF34" s="12">
        <f t="shared" si="4"/>
        <v>0.54710643145010462</v>
      </c>
    </row>
    <row r="35" spans="11:32" x14ac:dyDescent="0.3">
      <c r="K35" s="10">
        <v>16</v>
      </c>
      <c r="L35" s="4">
        <f>'High-end market'!H35</f>
        <v>231366.08313857543</v>
      </c>
      <c r="M35" s="4">
        <f>'Medium-end market'!H35</f>
        <v>215404.76226925728</v>
      </c>
      <c r="N35" s="4">
        <f>'Low-end market'!H35</f>
        <v>147008.3912944583</v>
      </c>
      <c r="O35" s="11">
        <f t="shared" si="0"/>
        <v>593779.23670229106</v>
      </c>
      <c r="P35" s="4">
        <f t="shared" si="5"/>
        <v>406220.76329770894</v>
      </c>
      <c r="T35" s="10">
        <v>16</v>
      </c>
      <c r="U35" s="4">
        <f>'High-end market'!R35</f>
        <v>51100.320753473708</v>
      </c>
      <c r="V35" s="4">
        <f>'Medium-end market'!R35</f>
        <v>36084.732527131811</v>
      </c>
      <c r="W35" s="4">
        <f>'Low-end market'!R35</f>
        <v>21343.584289790222</v>
      </c>
      <c r="X35" s="11">
        <f t="shared" si="1"/>
        <v>108528.63757039575</v>
      </c>
      <c r="AC35" s="10">
        <v>16</v>
      </c>
      <c r="AD35" s="12">
        <f t="shared" si="2"/>
        <v>0.59630433798601901</v>
      </c>
      <c r="AE35" s="12">
        <f t="shared" si="3"/>
        <v>0.61764806385450111</v>
      </c>
      <c r="AF35" s="12">
        <f t="shared" si="4"/>
        <v>0.55843643416698308</v>
      </c>
    </row>
    <row r="36" spans="11:32" x14ac:dyDescent="0.3">
      <c r="K36" s="10">
        <v>16.5</v>
      </c>
      <c r="L36" s="4">
        <f>'High-end market'!H36</f>
        <v>240432.97269035931</v>
      </c>
      <c r="M36" s="4">
        <f>'Medium-end market'!H36</f>
        <v>220247.09493534986</v>
      </c>
      <c r="N36" s="4">
        <f>'Low-end market'!H36</f>
        <v>149841.45779631878</v>
      </c>
      <c r="O36" s="11">
        <f t="shared" si="0"/>
        <v>610521.52542202792</v>
      </c>
      <c r="P36" s="4">
        <f t="shared" si="5"/>
        <v>389478.47457797208</v>
      </c>
      <c r="T36" s="10">
        <v>16.5</v>
      </c>
      <c r="U36" s="4">
        <f>'High-end market'!R36</f>
        <v>51606.864116550874</v>
      </c>
      <c r="V36" s="4">
        <f>'Medium-end market'!R36</f>
        <v>36337.569821309364</v>
      </c>
      <c r="W36" s="4">
        <f>'Low-end market'!R36</f>
        <v>21481.713559801516</v>
      </c>
      <c r="X36" s="11">
        <f t="shared" si="1"/>
        <v>109426.14749766176</v>
      </c>
      <c r="AC36" s="10">
        <v>16.5</v>
      </c>
      <c r="AD36" s="12">
        <f t="shared" si="2"/>
        <v>0.61967261002669916</v>
      </c>
      <c r="AE36" s="12">
        <f t="shared" si="3"/>
        <v>0.6315328887035121</v>
      </c>
      <c r="AF36" s="12">
        <f t="shared" si="4"/>
        <v>0.56919832021393646</v>
      </c>
    </row>
    <row r="37" spans="11:32" x14ac:dyDescent="0.3">
      <c r="K37" s="10">
        <v>17</v>
      </c>
      <c r="L37" s="4">
        <f>'High-end market'!H37</f>
        <v>248404.04924590333</v>
      </c>
      <c r="M37" s="4">
        <f>'Medium-end market'!H37</f>
        <v>224696.04066367241</v>
      </c>
      <c r="N37" s="4">
        <f>'Low-end market'!H37</f>
        <v>152535.05672661879</v>
      </c>
      <c r="O37" s="11">
        <f t="shared" si="0"/>
        <v>625635.14663619455</v>
      </c>
      <c r="P37" s="4">
        <f t="shared" si="5"/>
        <v>374364.85336380545</v>
      </c>
      <c r="T37" s="10">
        <v>17</v>
      </c>
      <c r="U37" s="4">
        <f>'High-end market'!R37</f>
        <v>52024.13076159147</v>
      </c>
      <c r="V37" s="4">
        <f>'Medium-end market'!R37</f>
        <v>36569.831614754847</v>
      </c>
      <c r="W37" s="4">
        <f>'Low-end market'!R37</f>
        <v>21611.221214795329</v>
      </c>
      <c r="X37" s="11">
        <f t="shared" si="1"/>
        <v>110205.18359114164</v>
      </c>
      <c r="AC37" s="10">
        <v>17</v>
      </c>
      <c r="AD37" s="12">
        <f t="shared" si="2"/>
        <v>0.64021662176779204</v>
      </c>
      <c r="AE37" s="12">
        <f t="shared" si="3"/>
        <v>0.64428972233311088</v>
      </c>
      <c r="AF37" s="12">
        <f t="shared" si="4"/>
        <v>0.57943041491593084</v>
      </c>
    </row>
    <row r="38" spans="11:32" x14ac:dyDescent="0.3">
      <c r="K38" s="10">
        <v>17.5</v>
      </c>
      <c r="L38" s="4">
        <f>'High-end market'!H38</f>
        <v>255393.31599543928</v>
      </c>
      <c r="M38" s="4">
        <f>'Medium-end market'!H38</f>
        <v>228787.84230786085</v>
      </c>
      <c r="N38" s="4">
        <f>'Low-end market'!H38</f>
        <v>155098.44833372085</v>
      </c>
      <c r="O38" s="11">
        <f t="shared" si="0"/>
        <v>639279.60663702106</v>
      </c>
      <c r="P38" s="4">
        <f t="shared" si="5"/>
        <v>360720.39336297894</v>
      </c>
      <c r="T38" s="10">
        <v>17.5</v>
      </c>
      <c r="U38" s="4">
        <f>'High-end market'!R38</f>
        <v>52385.743237596311</v>
      </c>
      <c r="V38" s="4">
        <f>'Medium-end market'!R38</f>
        <v>36783.500724667028</v>
      </c>
      <c r="W38" s="4">
        <f>'Low-end market'!R38</f>
        <v>21732.781918114342</v>
      </c>
      <c r="X38" s="11">
        <f t="shared" si="1"/>
        <v>110902.02588037768</v>
      </c>
      <c r="AC38" s="10">
        <v>17.5</v>
      </c>
      <c r="AD38" s="12">
        <f t="shared" si="2"/>
        <v>0.65823019586453413</v>
      </c>
      <c r="AE38" s="12">
        <f t="shared" si="3"/>
        <v>0.65602248690426046</v>
      </c>
      <c r="AF38" s="12">
        <f t="shared" si="4"/>
        <v>0.5891678949049225</v>
      </c>
    </row>
    <row r="39" spans="11:32" x14ac:dyDescent="0.3">
      <c r="K39" s="10">
        <v>18</v>
      </c>
      <c r="L39" s="4">
        <f>'High-end market'!H39</f>
        <v>261525.8350029061</v>
      </c>
      <c r="M39" s="4">
        <f>'Medium-end market'!H39</f>
        <v>232555.14869180895</v>
      </c>
      <c r="N39" s="4">
        <f>'Low-end market'!H39</f>
        <v>157540.13328952546</v>
      </c>
      <c r="O39" s="11">
        <f t="shared" si="0"/>
        <v>651621.11698424048</v>
      </c>
      <c r="P39" s="4">
        <f t="shared" si="5"/>
        <v>348378.88301575952</v>
      </c>
      <c r="T39" s="10">
        <v>18</v>
      </c>
      <c r="U39" s="4">
        <f>'High-end market'!R39</f>
        <v>52706.211427946851</v>
      </c>
      <c r="V39" s="4">
        <f>'Medium-end market'!R39</f>
        <v>36980.315730617032</v>
      </c>
      <c r="W39" s="4">
        <f>'Low-end market'!R39</f>
        <v>21847.00440739232</v>
      </c>
      <c r="X39" s="11">
        <f t="shared" si="1"/>
        <v>111533.5315659562</v>
      </c>
      <c r="AC39" s="10">
        <v>18</v>
      </c>
      <c r="AD39" s="12">
        <f t="shared" si="2"/>
        <v>0.67403565722398473</v>
      </c>
      <c r="AE39" s="12">
        <f t="shared" si="3"/>
        <v>0.66682479911629811</v>
      </c>
      <c r="AF39" s="12">
        <f t="shared" si="4"/>
        <v>0.59844305143219545</v>
      </c>
    </row>
    <row r="40" spans="11:32" x14ac:dyDescent="0.3">
      <c r="K40" s="10">
        <v>18.5</v>
      </c>
      <c r="L40" s="4">
        <f>'High-end market'!H40</f>
        <v>266917.02067105926</v>
      </c>
      <c r="M40" s="4">
        <f>'Medium-end market'!H40</f>
        <v>236027.35888533475</v>
      </c>
      <c r="N40" s="4">
        <f>'Low-end market'!H40</f>
        <v>159867.91821420519</v>
      </c>
      <c r="O40" s="11">
        <f t="shared" si="0"/>
        <v>662812.29777059914</v>
      </c>
      <c r="P40" s="4">
        <f t="shared" si="5"/>
        <v>337187.70222940086</v>
      </c>
      <c r="T40" s="10">
        <v>18.5</v>
      </c>
      <c r="U40" s="4">
        <f>'High-end market'!R40</f>
        <v>52991.871527668365</v>
      </c>
      <c r="V40" s="4">
        <f>'Medium-end market'!R40</f>
        <v>37161.811399040263</v>
      </c>
      <c r="W40" s="4">
        <f>'Low-end market'!R40</f>
        <v>21954.439630875968</v>
      </c>
      <c r="X40" s="11">
        <f t="shared" si="1"/>
        <v>112108.1225575846</v>
      </c>
      <c r="AC40" s="10">
        <v>18.5</v>
      </c>
      <c r="AD40" s="12">
        <f t="shared" si="2"/>
        <v>0.68793046564705984</v>
      </c>
      <c r="AE40" s="12">
        <f t="shared" si="3"/>
        <v>0.67678095737730393</v>
      </c>
      <c r="AF40" s="12">
        <f t="shared" si="4"/>
        <v>0.60728553927523343</v>
      </c>
    </row>
    <row r="41" spans="11:32" x14ac:dyDescent="0.3">
      <c r="K41" s="10">
        <v>19</v>
      </c>
      <c r="L41" s="4">
        <f>'High-end market'!H41</f>
        <v>271666.59665428195</v>
      </c>
      <c r="M41" s="4">
        <f>'Medium-end market'!H41</f>
        <v>239230.94521579158</v>
      </c>
      <c r="N41" s="4">
        <f>'Low-end market'!H41</f>
        <v>162088.97688735361</v>
      </c>
      <c r="O41" s="11">
        <f t="shared" si="0"/>
        <v>672986.51875742711</v>
      </c>
      <c r="P41" s="4">
        <f t="shared" si="5"/>
        <v>327013.48124257289</v>
      </c>
      <c r="T41" s="10">
        <v>19</v>
      </c>
      <c r="U41" s="4">
        <f>'High-end market'!R41</f>
        <v>53246.964891112402</v>
      </c>
      <c r="V41" s="4">
        <f>'Medium-end market'!R41</f>
        <v>37329.350559898048</v>
      </c>
      <c r="W41" s="4">
        <f>'Low-end market'!R41</f>
        <v>22055.587639452064</v>
      </c>
      <c r="X41" s="11">
        <f t="shared" si="1"/>
        <v>112631.90309046251</v>
      </c>
      <c r="AC41" s="10">
        <v>19</v>
      </c>
      <c r="AD41" s="12">
        <f t="shared" si="2"/>
        <v>0.70017164086155137</v>
      </c>
      <c r="AE41" s="12">
        <f t="shared" si="3"/>
        <v>0.6859668680022698</v>
      </c>
      <c r="AF41" s="12">
        <f t="shared" si="4"/>
        <v>0.61572260925870315</v>
      </c>
    </row>
    <row r="42" spans="11:32" x14ac:dyDescent="0.3">
      <c r="K42" s="10">
        <v>19.5</v>
      </c>
      <c r="L42" s="4">
        <f>'High-end market'!H42</f>
        <v>275859.65650540951</v>
      </c>
      <c r="M42" s="4">
        <f>'Medium-end market'!H42</f>
        <v>242189.75153418892</v>
      </c>
      <c r="N42" s="4">
        <f>'Low-end market'!H42</f>
        <v>164209.90692270696</v>
      </c>
      <c r="O42" s="11">
        <f t="shared" si="0"/>
        <v>682259.31496230536</v>
      </c>
      <c r="P42" s="4">
        <f t="shared" si="5"/>
        <v>317740.68503769464</v>
      </c>
      <c r="T42" s="10">
        <v>19.5</v>
      </c>
      <c r="U42" s="4">
        <f>'High-end market'!R42</f>
        <v>53475.050354028383</v>
      </c>
      <c r="V42" s="4">
        <f>'Medium-end market'!R42</f>
        <v>37484.149541593462</v>
      </c>
      <c r="W42" s="4">
        <f>'Low-end market'!R42</f>
        <v>22150.903458840476</v>
      </c>
      <c r="X42" s="11">
        <f t="shared" si="1"/>
        <v>113110.10335446232</v>
      </c>
      <c r="AC42" s="10">
        <v>19.5</v>
      </c>
      <c r="AD42" s="12">
        <f t="shared" si="2"/>
        <v>0.7109784961479626</v>
      </c>
      <c r="AE42" s="12">
        <f t="shared" si="3"/>
        <v>0.69445090045645574</v>
      </c>
      <c r="AF42" s="12">
        <f t="shared" si="4"/>
        <v>0.62377932354304633</v>
      </c>
    </row>
    <row r="43" spans="11:32" x14ac:dyDescent="0.3">
      <c r="K43" s="10">
        <v>20</v>
      </c>
      <c r="L43" s="4">
        <f>'High-end market'!H43</f>
        <v>279568.87050037709</v>
      </c>
      <c r="M43" s="4">
        <f>'Medium-end market'!H43</f>
        <v>244925.26554385724</v>
      </c>
      <c r="N43" s="4">
        <f>'Low-end market'!H43</f>
        <v>166236.78188678317</v>
      </c>
      <c r="O43" s="11">
        <f t="shared" si="0"/>
        <v>690730.91793101747</v>
      </c>
      <c r="P43" s="4">
        <f t="shared" si="5"/>
        <v>309269.08206898253</v>
      </c>
      <c r="T43" s="10">
        <v>20</v>
      </c>
      <c r="U43" s="4">
        <f>'High-end market'!R43</f>
        <v>53679.210286546026</v>
      </c>
      <c r="V43" s="4">
        <f>'Medium-end market'!R43</f>
        <v>37627.298700835818</v>
      </c>
      <c r="W43" s="4">
        <f>'Low-end market'!R43</f>
        <v>22240.802120802407</v>
      </c>
      <c r="X43" s="11">
        <f t="shared" si="1"/>
        <v>113547.31110818425</v>
      </c>
      <c r="AC43" s="10">
        <v>20</v>
      </c>
      <c r="AD43" s="12">
        <f t="shared" si="2"/>
        <v>0.7205383260318996</v>
      </c>
      <c r="AE43" s="12">
        <f t="shared" si="3"/>
        <v>0.70229466822611397</v>
      </c>
      <c r="AF43" s="12">
        <f t="shared" si="4"/>
        <v>0.63147875360601391</v>
      </c>
    </row>
  </sheetData>
  <conditionalFormatting sqref="C5:G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:G13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93752-ABEE-49E2-A324-3B5CC6439012}">
  <dimension ref="B2:S44"/>
  <sheetViews>
    <sheetView zoomScale="72" zoomScaleNormal="80" workbookViewId="0">
      <selection activeCell="F16" sqref="F16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0.16</v>
      </c>
      <c r="I3">
        <v>0</v>
      </c>
      <c r="J3" s="14">
        <f>'Performance evolution'!P3</f>
        <v>0.45</v>
      </c>
      <c r="K3" s="25">
        <f>'Performance evolution'!O3</f>
        <v>0.35</v>
      </c>
      <c r="L3" s="15">
        <f>F2*F3*F4-M3</f>
        <v>95808</v>
      </c>
      <c r="M3" s="29">
        <f>F2*F3*F4*0.002</f>
        <v>192</v>
      </c>
      <c r="N3" s="31">
        <f>IF($F$6=1,J3^$F$7*LOG(L3)^$F$8,EXP(J3*$F$7+LOG(L3)*$F$8))</f>
        <v>4612.4131042035306</v>
      </c>
      <c r="O3" s="31">
        <f>IF($F$6=1,K3^$F$7*LOG(M3)^$F$8,EXP(K3*$F$7+LOG(M3)*$F$8))</f>
        <v>29.341433559529786</v>
      </c>
      <c r="P3" s="30">
        <f>N3/SUM($N3:$O3)</f>
        <v>0.99367880543427656</v>
      </c>
      <c r="Q3" s="30">
        <f>O3/SUM($N3:$O3)</f>
        <v>6.3211945657233991E-3</v>
      </c>
      <c r="R3" s="4">
        <f>$F$2*$F$3*$F$4*($F$5/2)*P3</f>
        <v>4769.6582660845279</v>
      </c>
      <c r="S3" s="4">
        <f>$F$2*$F$3*$F$4*($F$5/2)*Q3</f>
        <v>30.341733915472314</v>
      </c>
    </row>
    <row r="4" spans="2:19" x14ac:dyDescent="0.3">
      <c r="B4" t="s">
        <v>29</v>
      </c>
      <c r="F4" s="17">
        <f>'Total market'!G7</f>
        <v>0.6</v>
      </c>
      <c r="I4">
        <v>0.5</v>
      </c>
      <c r="J4" s="14">
        <f>'Performance evolution'!P4</f>
        <v>0.45</v>
      </c>
      <c r="K4" s="25">
        <f>'Performance evolution'!O4</f>
        <v>0.36067728143498434</v>
      </c>
      <c r="L4" s="15">
        <f>L3-($F$2*$F$3*$F$4*($F$5/2))*L3/SUM($L3:$M3)+R3</f>
        <v>95787.258266084536</v>
      </c>
      <c r="M4" s="15">
        <f>M3-($F$2*$F$3*$F$4*($F$5/2))*M3/SUM($L3:$M3)+S3</f>
        <v>212.74173391547231</v>
      </c>
      <c r="N4" s="31">
        <f t="shared" ref="N4:O43" si="0">IF($F$6=1,J4^$F$7*LOG(L4)^$F$8,EXP(J4*$F$7+LOG(L4)*$F$8))</f>
        <v>4611.8907296748484</v>
      </c>
      <c r="O4" s="31">
        <f t="shared" si="0"/>
        <v>34.467608448209994</v>
      </c>
      <c r="P4" s="30">
        <f t="shared" ref="P4:Q43" si="1">N4/SUM($N4:$O4)</f>
        <v>0.99258180150131659</v>
      </c>
      <c r="Q4" s="30">
        <f t="shared" si="1"/>
        <v>7.4181984986834912E-3</v>
      </c>
      <c r="R4" s="4">
        <f t="shared" ref="R4:S43" si="2">$F$2*$F$3*$F$4*($F$5/2)*P4</f>
        <v>4764.3926472063195</v>
      </c>
      <c r="S4" s="4">
        <f t="shared" si="2"/>
        <v>35.607352793680761</v>
      </c>
    </row>
    <row r="5" spans="2:19" x14ac:dyDescent="0.3">
      <c r="B5" t="s">
        <v>40</v>
      </c>
      <c r="F5" s="17">
        <v>0.1</v>
      </c>
      <c r="I5">
        <v>1</v>
      </c>
      <c r="J5" s="14">
        <f>'Performance evolution'!P5</f>
        <v>0.45</v>
      </c>
      <c r="K5" s="25">
        <f>'Performance evolution'!O5</f>
        <v>0.37379059644720697</v>
      </c>
      <c r="L5" s="15">
        <f t="shared" ref="L5:M20" si="3">L4-($F$2*$F$3*$F$4*($F$5/2))*L4/SUM($L4:$M4)+R4</f>
        <v>95762.287999986627</v>
      </c>
      <c r="M5" s="15">
        <f t="shared" si="3"/>
        <v>237.71200001337945</v>
      </c>
      <c r="N5" s="31">
        <f t="shared" si="0"/>
        <v>4611.2617761446554</v>
      </c>
      <c r="O5" s="31">
        <f t="shared" si="0"/>
        <v>41.122283487271794</v>
      </c>
      <c r="P5" s="30">
        <f t="shared" si="1"/>
        <v>0.99116102992354316</v>
      </c>
      <c r="Q5" s="30">
        <f t="shared" si="1"/>
        <v>8.8389700764569257E-3</v>
      </c>
      <c r="R5" s="4">
        <f t="shared" si="2"/>
        <v>4757.5729436330075</v>
      </c>
      <c r="S5" s="4">
        <f t="shared" si="2"/>
        <v>42.427056366993241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evolution'!P6</f>
        <v>0.45</v>
      </c>
      <c r="K6" s="25">
        <f>'Performance evolution'!O6</f>
        <v>0.3902178460347972</v>
      </c>
      <c r="L6" s="15">
        <f t="shared" si="3"/>
        <v>95731.746543620306</v>
      </c>
      <c r="M6" s="15">
        <f t="shared" si="3"/>
        <v>268.25345637970372</v>
      </c>
      <c r="N6" s="31">
        <f t="shared" si="0"/>
        <v>4610.4923691410349</v>
      </c>
      <c r="O6" s="31">
        <f t="shared" si="0"/>
        <v>50.007825727149843</v>
      </c>
      <c r="P6" s="30">
        <f t="shared" si="1"/>
        <v>0.98926985867692596</v>
      </c>
      <c r="Q6" s="30">
        <f t="shared" si="1"/>
        <v>1.0730141323074066E-2</v>
      </c>
      <c r="R6" s="4">
        <f t="shared" si="2"/>
        <v>4748.4953216492449</v>
      </c>
      <c r="S6" s="4">
        <f t="shared" si="2"/>
        <v>51.504678350755519</v>
      </c>
    </row>
    <row r="7" spans="2:19" ht="14.4" customHeight="1" x14ac:dyDescent="0.3">
      <c r="B7" t="s">
        <v>42</v>
      </c>
      <c r="F7" s="1">
        <v>1.5</v>
      </c>
      <c r="I7">
        <v>2</v>
      </c>
      <c r="J7" s="14">
        <f>'Performance evolution'!P7</f>
        <v>0.45</v>
      </c>
      <c r="K7" s="25">
        <f>'Performance evolution'!O7</f>
        <v>0.41118211762173995</v>
      </c>
      <c r="L7" s="15">
        <f t="shared" si="3"/>
        <v>95693.654538088536</v>
      </c>
      <c r="M7" s="15">
        <f t="shared" si="3"/>
        <v>306.34546191147405</v>
      </c>
      <c r="N7" s="31">
        <f t="shared" si="0"/>
        <v>4609.5325530066439</v>
      </c>
      <c r="O7" s="31">
        <f t="shared" si="0"/>
        <v>62.270120039980867</v>
      </c>
      <c r="P7" s="30">
        <f t="shared" si="1"/>
        <v>0.98667107230379392</v>
      </c>
      <c r="Q7" s="30">
        <f t="shared" si="1"/>
        <v>1.3328927696206104E-2</v>
      </c>
      <c r="R7" s="4">
        <f t="shared" si="2"/>
        <v>4736.0211470582108</v>
      </c>
      <c r="S7" s="4">
        <f t="shared" si="2"/>
        <v>63.978852941789299</v>
      </c>
    </row>
    <row r="8" spans="2:19" ht="14.4" customHeight="1" x14ac:dyDescent="0.3">
      <c r="B8" t="s">
        <v>43</v>
      </c>
      <c r="F8" s="1">
        <v>6</v>
      </c>
      <c r="I8">
        <v>2.5</v>
      </c>
      <c r="J8" s="14">
        <f>'Performance evolution'!P8</f>
        <v>0.45</v>
      </c>
      <c r="K8" s="25">
        <f>'Performance evolution'!O8</f>
        <v>0.43831567616681144</v>
      </c>
      <c r="L8" s="15">
        <f t="shared" si="3"/>
        <v>95644.992958242321</v>
      </c>
      <c r="M8" s="15">
        <f t="shared" si="3"/>
        <v>355.00704175768965</v>
      </c>
      <c r="N8" s="31">
        <f t="shared" si="0"/>
        <v>4608.3060984719368</v>
      </c>
      <c r="O8" s="31">
        <f t="shared" si="0"/>
        <v>79.829558282839116</v>
      </c>
      <c r="P8" s="30">
        <f t="shared" si="1"/>
        <v>0.98297200334469448</v>
      </c>
      <c r="Q8" s="30">
        <f t="shared" si="1"/>
        <v>1.7027996655305574E-2</v>
      </c>
      <c r="R8" s="4">
        <f t="shared" si="2"/>
        <v>4718.2656160545339</v>
      </c>
      <c r="S8" s="4">
        <f t="shared" si="2"/>
        <v>81.73438394546676</v>
      </c>
    </row>
    <row r="9" spans="2:19" x14ac:dyDescent="0.3">
      <c r="B9" s="27"/>
      <c r="I9">
        <v>3</v>
      </c>
      <c r="J9" s="14">
        <f>'Performance evolution'!P9</f>
        <v>0.45</v>
      </c>
      <c r="K9" s="25">
        <f>'Performance evolution'!O9</f>
        <v>0.47354670795167747</v>
      </c>
      <c r="L9" s="15">
        <f t="shared" si="3"/>
        <v>95581.008926384733</v>
      </c>
      <c r="M9" s="15">
        <f t="shared" si="3"/>
        <v>418.99107361527194</v>
      </c>
      <c r="N9" s="31">
        <f t="shared" si="0"/>
        <v>4606.6929248763417</v>
      </c>
      <c r="O9" s="31">
        <f t="shared" si="0"/>
        <v>105.93606859521974</v>
      </c>
      <c r="P9" s="30">
        <f t="shared" si="1"/>
        <v>0.97752081295982063</v>
      </c>
      <c r="Q9" s="30">
        <f t="shared" si="1"/>
        <v>2.2479187040179427E-2</v>
      </c>
      <c r="R9" s="4">
        <f t="shared" si="2"/>
        <v>4692.0999022071392</v>
      </c>
      <c r="S9" s="4">
        <f t="shared" si="2"/>
        <v>107.90009779286125</v>
      </c>
    </row>
    <row r="10" spans="2:19" x14ac:dyDescent="0.3">
      <c r="I10">
        <v>3.5</v>
      </c>
      <c r="J10" s="14">
        <f>'Performance evolution'!P10</f>
        <v>0.45</v>
      </c>
      <c r="K10" s="25">
        <f>'Performance evolution'!O10</f>
        <v>0.51839211088264336</v>
      </c>
      <c r="L10" s="15">
        <f t="shared" si="3"/>
        <v>95494.058382272633</v>
      </c>
      <c r="M10" s="15">
        <f t="shared" si="3"/>
        <v>505.94161772736959</v>
      </c>
      <c r="N10" s="31">
        <f t="shared" si="0"/>
        <v>4604.4997401243627</v>
      </c>
      <c r="O10" s="31">
        <f t="shared" si="0"/>
        <v>145.9232369082074</v>
      </c>
      <c r="P10" s="30">
        <f t="shared" si="1"/>
        <v>0.9692820539110476</v>
      </c>
      <c r="Q10" s="30">
        <f t="shared" si="1"/>
        <v>3.0717946088952432E-2</v>
      </c>
      <c r="R10" s="4">
        <f t="shared" si="2"/>
        <v>4652.5538587730289</v>
      </c>
      <c r="S10" s="4">
        <f t="shared" si="2"/>
        <v>147.44614122697166</v>
      </c>
    </row>
    <row r="11" spans="2:19" x14ac:dyDescent="0.3">
      <c r="I11">
        <v>4</v>
      </c>
      <c r="J11" s="14">
        <f>'Performance evolution'!P11</f>
        <v>0.45</v>
      </c>
      <c r="K11" s="25">
        <f>'Performance evolution'!O11</f>
        <v>0.57188198899770681</v>
      </c>
      <c r="L11" s="15">
        <f t="shared" si="3"/>
        <v>95371.909321932035</v>
      </c>
      <c r="M11" s="15">
        <f t="shared" si="3"/>
        <v>628.09067806797282</v>
      </c>
      <c r="N11" s="31">
        <f t="shared" si="0"/>
        <v>4601.4168273995383</v>
      </c>
      <c r="O11" s="31">
        <f t="shared" si="0"/>
        <v>207.52322204211066</v>
      </c>
      <c r="P11" s="30">
        <f t="shared" si="1"/>
        <v>0.9568463694892172</v>
      </c>
      <c r="Q11" s="30">
        <f t="shared" si="1"/>
        <v>4.3153630510782838E-2</v>
      </c>
      <c r="R11" s="4">
        <f t="shared" si="2"/>
        <v>4592.8625735482428</v>
      </c>
      <c r="S11" s="4">
        <f t="shared" si="2"/>
        <v>207.13742645175762</v>
      </c>
    </row>
    <row r="12" spans="2:19" x14ac:dyDescent="0.3">
      <c r="I12">
        <v>4.5</v>
      </c>
      <c r="J12" s="14">
        <f>'Performance evolution'!P12</f>
        <v>0.45</v>
      </c>
      <c r="K12" s="25">
        <f>'Performance evolution'!O12</f>
        <v>0.62704582921215513</v>
      </c>
      <c r="L12" s="15">
        <f t="shared" si="3"/>
        <v>95196.17642938369</v>
      </c>
      <c r="M12" s="15">
        <f t="shared" si="3"/>
        <v>803.82357061633184</v>
      </c>
      <c r="N12" s="31">
        <f t="shared" si="0"/>
        <v>4596.9776071122051</v>
      </c>
      <c r="O12" s="31">
        <f t="shared" si="0"/>
        <v>298.51758643002307</v>
      </c>
      <c r="P12" s="30">
        <f t="shared" si="1"/>
        <v>0.93902198355259248</v>
      </c>
      <c r="Q12" s="30">
        <f t="shared" si="1"/>
        <v>6.0978016447407656E-2</v>
      </c>
      <c r="R12" s="4">
        <f t="shared" si="2"/>
        <v>4507.3055210524435</v>
      </c>
      <c r="S12" s="4">
        <f t="shared" si="2"/>
        <v>292.69447894755677</v>
      </c>
    </row>
    <row r="13" spans="2:19" x14ac:dyDescent="0.3">
      <c r="I13">
        <v>5</v>
      </c>
      <c r="J13" s="14">
        <f>'Performance evolution'!P13</f>
        <v>0.45</v>
      </c>
      <c r="K13" s="25">
        <f>'Performance evolution'!O13</f>
        <v>0.67050337057950149</v>
      </c>
      <c r="L13" s="15">
        <f t="shared" si="3"/>
        <v>94943.673128966955</v>
      </c>
      <c r="M13" s="15">
        <f t="shared" si="3"/>
        <v>1056.3268710330719</v>
      </c>
      <c r="N13" s="31">
        <f t="shared" si="0"/>
        <v>4590.5909789333255</v>
      </c>
      <c r="O13" s="31">
        <f t="shared" si="0"/>
        <v>419.68010609967973</v>
      </c>
      <c r="P13" s="30">
        <f t="shared" si="1"/>
        <v>0.91623604811456727</v>
      </c>
      <c r="Q13" s="30">
        <f t="shared" si="1"/>
        <v>8.3763951885432786E-2</v>
      </c>
      <c r="R13" s="4">
        <f t="shared" si="2"/>
        <v>4397.9330309499228</v>
      </c>
      <c r="S13" s="4">
        <f t="shared" si="2"/>
        <v>402.06696905007738</v>
      </c>
    </row>
    <row r="14" spans="2:19" x14ac:dyDescent="0.3">
      <c r="I14">
        <v>5.5</v>
      </c>
      <c r="J14" s="14">
        <f>'Performance evolution'!P14</f>
        <v>0.45</v>
      </c>
      <c r="K14" s="25">
        <f>'Performance evolution'!O14</f>
        <v>0.69284688751627954</v>
      </c>
      <c r="L14" s="15">
        <f t="shared" si="3"/>
        <v>94594.422503468522</v>
      </c>
      <c r="M14" s="15">
        <f t="shared" si="3"/>
        <v>1405.5774965314959</v>
      </c>
      <c r="N14" s="31">
        <f t="shared" si="0"/>
        <v>4581.7414956164284</v>
      </c>
      <c r="O14" s="31">
        <f t="shared" si="0"/>
        <v>561.10488705717194</v>
      </c>
      <c r="P14" s="30">
        <f t="shared" si="1"/>
        <v>0.89089604368748965</v>
      </c>
      <c r="Q14" s="30">
        <f t="shared" si="1"/>
        <v>0.10910395631251026</v>
      </c>
      <c r="R14" s="4">
        <f t="shared" si="2"/>
        <v>4276.3010096999506</v>
      </c>
      <c r="S14" s="4">
        <f t="shared" si="2"/>
        <v>523.69899030004922</v>
      </c>
    </row>
    <row r="15" spans="2:19" x14ac:dyDescent="0.3">
      <c r="I15">
        <v>6</v>
      </c>
      <c r="J15" s="14">
        <f>'Performance evolution'!P15</f>
        <v>0.45</v>
      </c>
      <c r="K15" s="25">
        <f>'Performance evolution'!O15</f>
        <v>0.69915790203145722</v>
      </c>
      <c r="L15" s="15">
        <f t="shared" si="3"/>
        <v>94141.002387995046</v>
      </c>
      <c r="M15" s="15">
        <f t="shared" si="3"/>
        <v>1858.9976120049703</v>
      </c>
      <c r="N15" s="31">
        <f t="shared" si="0"/>
        <v>4570.2249987323603</v>
      </c>
      <c r="O15" s="31">
        <f t="shared" si="0"/>
        <v>713.79693809376784</v>
      </c>
      <c r="P15" s="30">
        <f t="shared" si="1"/>
        <v>0.8649140850231759</v>
      </c>
      <c r="Q15" s="30">
        <f t="shared" si="1"/>
        <v>0.13508591497682412</v>
      </c>
      <c r="R15" s="4">
        <f t="shared" si="2"/>
        <v>4151.5876081112447</v>
      </c>
      <c r="S15" s="4">
        <f t="shared" si="2"/>
        <v>648.41239188875579</v>
      </c>
    </row>
    <row r="16" spans="2:19" x14ac:dyDescent="0.3">
      <c r="I16">
        <v>6.5</v>
      </c>
      <c r="J16" s="14">
        <f>'Performance evolution'!P16</f>
        <v>0.45</v>
      </c>
      <c r="K16" s="25">
        <f>'Performance evolution'!O16</f>
        <v>0.69996345874965382</v>
      </c>
      <c r="L16" s="15">
        <f t="shared" si="3"/>
        <v>93585.539876706549</v>
      </c>
      <c r="M16" s="15">
        <f t="shared" si="3"/>
        <v>2414.4601232934774</v>
      </c>
      <c r="N16" s="31">
        <f t="shared" si="0"/>
        <v>4556.0740352899566</v>
      </c>
      <c r="O16" s="31">
        <f t="shared" si="0"/>
        <v>877.57939700203542</v>
      </c>
      <c r="P16" s="30">
        <f t="shared" si="1"/>
        <v>0.83849183464911192</v>
      </c>
      <c r="Q16" s="30">
        <f t="shared" si="1"/>
        <v>0.16150816535088802</v>
      </c>
      <c r="R16" s="4">
        <f t="shared" si="2"/>
        <v>4024.7608063157372</v>
      </c>
      <c r="S16" s="4">
        <f t="shared" si="2"/>
        <v>775.23919368426255</v>
      </c>
    </row>
    <row r="17" spans="9:19" x14ac:dyDescent="0.3">
      <c r="I17">
        <v>7</v>
      </c>
      <c r="J17" s="14">
        <f>'Performance evolution'!P17</f>
        <v>0.45</v>
      </c>
      <c r="K17" s="25">
        <f>'Performance evolution'!O17</f>
        <v>0.69999958868433132</v>
      </c>
      <c r="L17" s="15">
        <f t="shared" si="3"/>
        <v>92931.023689186957</v>
      </c>
      <c r="M17" s="15">
        <f t="shared" si="3"/>
        <v>3068.9763108130664</v>
      </c>
      <c r="N17" s="31">
        <f t="shared" si="0"/>
        <v>4539.3387381112407</v>
      </c>
      <c r="O17" s="31">
        <f t="shared" si="0"/>
        <v>1052.8185569224222</v>
      </c>
      <c r="P17" s="30">
        <f t="shared" si="1"/>
        <v>0.8117330215554881</v>
      </c>
      <c r="Q17" s="30">
        <f t="shared" si="1"/>
        <v>0.18826697844451182</v>
      </c>
      <c r="R17" s="4">
        <f t="shared" si="2"/>
        <v>3896.3185034663429</v>
      </c>
      <c r="S17" s="4">
        <f t="shared" si="2"/>
        <v>903.68149653365674</v>
      </c>
    </row>
    <row r="18" spans="9:19" x14ac:dyDescent="0.3">
      <c r="I18">
        <v>7.5</v>
      </c>
      <c r="J18" s="14">
        <f>'Performance evolution'!P18</f>
        <v>0.45</v>
      </c>
      <c r="K18" s="25">
        <f>'Performance evolution'!O18</f>
        <v>0.69999999920529066</v>
      </c>
      <c r="L18" s="15">
        <f t="shared" si="3"/>
        <v>92180.791008193963</v>
      </c>
      <c r="M18" s="15">
        <f t="shared" si="3"/>
        <v>3819.2089918060697</v>
      </c>
      <c r="N18" s="31">
        <f t="shared" si="0"/>
        <v>4520.0742507815721</v>
      </c>
      <c r="O18" s="31">
        <f t="shared" si="0"/>
        <v>1237.0328007298126</v>
      </c>
      <c r="P18" s="30">
        <f t="shared" si="1"/>
        <v>0.7851294426764116</v>
      </c>
      <c r="Q18" s="30">
        <f t="shared" si="1"/>
        <v>0.21487055732358853</v>
      </c>
      <c r="R18" s="4">
        <f t="shared" si="2"/>
        <v>3768.6213248467757</v>
      </c>
      <c r="S18" s="4">
        <f t="shared" si="2"/>
        <v>1031.378675153225</v>
      </c>
    </row>
    <row r="19" spans="9:19" x14ac:dyDescent="0.3">
      <c r="I19">
        <v>8</v>
      </c>
      <c r="J19" s="14">
        <f>'Performance evolution'!P19</f>
        <v>0.45</v>
      </c>
      <c r="K19" s="25">
        <f>'Performance evolution'!O19</f>
        <v>0.69999999999983253</v>
      </c>
      <c r="L19" s="15">
        <f t="shared" si="3"/>
        <v>91340.37278263105</v>
      </c>
      <c r="M19" s="15">
        <f t="shared" si="3"/>
        <v>4659.6272173689913</v>
      </c>
      <c r="N19" s="31">
        <f t="shared" si="0"/>
        <v>4498.3889305171188</v>
      </c>
      <c r="O19" s="31">
        <f t="shared" si="0"/>
        <v>1427.1594103884017</v>
      </c>
      <c r="P19" s="30">
        <f t="shared" si="1"/>
        <v>0.75915150323956204</v>
      </c>
      <c r="Q19" s="30">
        <f t="shared" si="1"/>
        <v>0.24084849676043796</v>
      </c>
      <c r="R19" s="4">
        <f t="shared" si="2"/>
        <v>3643.9272155498979</v>
      </c>
      <c r="S19" s="4">
        <f t="shared" si="2"/>
        <v>1156.0727844501023</v>
      </c>
    </row>
    <row r="20" spans="9:19" x14ac:dyDescent="0.3">
      <c r="I20">
        <v>8.5</v>
      </c>
      <c r="J20" s="14">
        <f>'Performance evolution'!P20</f>
        <v>0.45</v>
      </c>
      <c r="K20" s="25">
        <f>'Performance evolution'!O20</f>
        <v>0.7</v>
      </c>
      <c r="L20" s="15">
        <f t="shared" si="3"/>
        <v>90417.28135904939</v>
      </c>
      <c r="M20" s="15">
        <f t="shared" si="3"/>
        <v>5582.7186409506439</v>
      </c>
      <c r="N20" s="31">
        <f t="shared" si="0"/>
        <v>4474.4407147974107</v>
      </c>
      <c r="O20" s="31">
        <f t="shared" si="0"/>
        <v>1620.4735258841322</v>
      </c>
      <c r="P20" s="30">
        <f t="shared" si="1"/>
        <v>0.73412693568877385</v>
      </c>
      <c r="Q20" s="30">
        <f t="shared" si="1"/>
        <v>0.2658730643112262</v>
      </c>
      <c r="R20" s="4">
        <f t="shared" si="2"/>
        <v>3523.8092913061146</v>
      </c>
      <c r="S20" s="4">
        <f t="shared" si="2"/>
        <v>1276.1907086938859</v>
      </c>
    </row>
    <row r="21" spans="9:19" x14ac:dyDescent="0.3">
      <c r="I21">
        <v>9</v>
      </c>
      <c r="J21" s="14">
        <f>'Performance evolution'!P21</f>
        <v>0.45</v>
      </c>
      <c r="K21" s="25">
        <f>'Performance evolution'!O21</f>
        <v>0.7</v>
      </c>
      <c r="L21" s="15">
        <f t="shared" ref="L21:M30" si="4">L20-($F$2*$F$3*$F$4*($F$5/2))*L20/SUM($L20:$M20)+R20</f>
        <v>89420.226582403033</v>
      </c>
      <c r="M21" s="15">
        <f t="shared" si="4"/>
        <v>6579.7734175969981</v>
      </c>
      <c r="N21" s="31">
        <f t="shared" si="0"/>
        <v>4448.418795798415</v>
      </c>
      <c r="O21" s="31">
        <f t="shared" si="0"/>
        <v>1814.7072105785232</v>
      </c>
      <c r="P21" s="30">
        <f t="shared" si="1"/>
        <v>0.71025535671311102</v>
      </c>
      <c r="Q21" s="30">
        <f t="shared" si="1"/>
        <v>0.28974464328688893</v>
      </c>
      <c r="R21" s="4">
        <f t="shared" si="2"/>
        <v>3409.225712222933</v>
      </c>
      <c r="S21" s="4">
        <f t="shared" si="2"/>
        <v>1390.7742877770668</v>
      </c>
    </row>
    <row r="22" spans="9:19" x14ac:dyDescent="0.3">
      <c r="I22">
        <v>9.5</v>
      </c>
      <c r="J22" s="14">
        <f>'Performance evolution'!P22</f>
        <v>0.45</v>
      </c>
      <c r="K22" s="25">
        <f>'Performance evolution'!O22</f>
        <v>0.7</v>
      </c>
      <c r="L22" s="15">
        <f t="shared" si="4"/>
        <v>88358.440965505812</v>
      </c>
      <c r="M22" s="15">
        <f t="shared" si="4"/>
        <v>7641.5590344942157</v>
      </c>
      <c r="N22" s="31">
        <f t="shared" si="0"/>
        <v>4420.5277382628656</v>
      </c>
      <c r="O22" s="31">
        <f t="shared" si="0"/>
        <v>2008.0453505460407</v>
      </c>
      <c r="P22" s="30">
        <f t="shared" si="1"/>
        <v>0.68763747058554581</v>
      </c>
      <c r="Q22" s="30">
        <f t="shared" si="1"/>
        <v>0.31236252941445419</v>
      </c>
      <c r="R22" s="4">
        <f t="shared" si="2"/>
        <v>3300.6598588106199</v>
      </c>
      <c r="S22" s="4">
        <f t="shared" si="2"/>
        <v>1499.3401411893801</v>
      </c>
    </row>
    <row r="23" spans="9:19" x14ac:dyDescent="0.3">
      <c r="I23">
        <v>10</v>
      </c>
      <c r="J23" s="14">
        <f>'Performance evolution'!P23</f>
        <v>0.45</v>
      </c>
      <c r="K23" s="25">
        <f>'Performance evolution'!O23</f>
        <v>0.7</v>
      </c>
      <c r="L23" s="15">
        <f t="shared" si="4"/>
        <v>87241.178776041139</v>
      </c>
      <c r="M23" s="15">
        <f t="shared" si="4"/>
        <v>8758.8212239588847</v>
      </c>
      <c r="N23" s="31">
        <f t="shared" si="0"/>
        <v>4390.9756496552209</v>
      </c>
      <c r="O23" s="31">
        <f t="shared" si="0"/>
        <v>2199.0816645460764</v>
      </c>
      <c r="P23" s="30">
        <f t="shared" si="1"/>
        <v>0.66630310485962729</v>
      </c>
      <c r="Q23" s="30">
        <f t="shared" si="1"/>
        <v>0.33369689514037271</v>
      </c>
      <c r="R23" s="4">
        <f t="shared" si="2"/>
        <v>3198.2549033262112</v>
      </c>
      <c r="S23" s="4">
        <f t="shared" si="2"/>
        <v>1601.745096673789</v>
      </c>
    </row>
    <row r="24" spans="9:19" x14ac:dyDescent="0.3">
      <c r="I24">
        <v>10.5</v>
      </c>
      <c r="J24" s="14">
        <f>'Performance evolution'!P24</f>
        <v>0.45</v>
      </c>
      <c r="K24" s="25">
        <f>'Performance evolution'!O24</f>
        <v>0.7</v>
      </c>
      <c r="L24" s="15">
        <f t="shared" si="4"/>
        <v>86077.374740565283</v>
      </c>
      <c r="M24" s="15">
        <f t="shared" si="4"/>
        <v>9922.6252594347297</v>
      </c>
      <c r="N24" s="31">
        <f t="shared" si="0"/>
        <v>4359.9660644385849</v>
      </c>
      <c r="O24" s="31">
        <f t="shared" si="0"/>
        <v>2386.7586256698601</v>
      </c>
      <c r="P24" s="30">
        <f t="shared" si="1"/>
        <v>0.64623447149560564</v>
      </c>
      <c r="Q24" s="30">
        <f t="shared" si="1"/>
        <v>0.3537655285043943</v>
      </c>
      <c r="R24" s="4">
        <f t="shared" si="2"/>
        <v>3101.9254631789072</v>
      </c>
      <c r="S24" s="4">
        <f t="shared" si="2"/>
        <v>1698.0745368210926</v>
      </c>
    </row>
    <row r="25" spans="9:19" x14ac:dyDescent="0.3">
      <c r="I25">
        <v>11</v>
      </c>
      <c r="J25" s="14">
        <f>'Performance evolution'!P25</f>
        <v>0.45</v>
      </c>
      <c r="K25" s="25">
        <f>'Performance evolution'!O25</f>
        <v>0.7</v>
      </c>
      <c r="L25" s="15">
        <f t="shared" si="4"/>
        <v>84875.431466715934</v>
      </c>
      <c r="M25" s="15">
        <f t="shared" si="4"/>
        <v>11124.568533284086</v>
      </c>
      <c r="N25" s="31">
        <f t="shared" si="0"/>
        <v>4327.6928153239278</v>
      </c>
      <c r="O25" s="31">
        <f t="shared" si="0"/>
        <v>2570.3052275130426</v>
      </c>
      <c r="P25" s="30">
        <f t="shared" si="1"/>
        <v>0.62738388565040215</v>
      </c>
      <c r="Q25" s="30">
        <f t="shared" si="1"/>
        <v>0.37261611434959779</v>
      </c>
      <c r="R25" s="4">
        <f t="shared" si="2"/>
        <v>3011.4426511219303</v>
      </c>
      <c r="S25" s="4">
        <f t="shared" si="2"/>
        <v>1788.5573488780694</v>
      </c>
    </row>
    <row r="26" spans="9:19" x14ac:dyDescent="0.3">
      <c r="I26">
        <v>11.5</v>
      </c>
      <c r="J26" s="14">
        <f>'Performance evolution'!P26</f>
        <v>0.45</v>
      </c>
      <c r="K26" s="25">
        <f>'Performance evolution'!O26</f>
        <v>0.7</v>
      </c>
      <c r="L26" s="15">
        <f t="shared" si="4"/>
        <v>83643.102544502079</v>
      </c>
      <c r="M26" s="15">
        <f t="shared" si="4"/>
        <v>12356.897455497952</v>
      </c>
      <c r="N26" s="31">
        <f t="shared" si="0"/>
        <v>4294.3371185820561</v>
      </c>
      <c r="O26" s="31">
        <f t="shared" si="0"/>
        <v>2749.1797931889132</v>
      </c>
      <c r="P26" s="30">
        <f t="shared" si="1"/>
        <v>0.60968649218481397</v>
      </c>
      <c r="Q26" s="30">
        <f t="shared" si="1"/>
        <v>0.39031350781518603</v>
      </c>
      <c r="R26" s="4">
        <f t="shared" si="2"/>
        <v>2926.4951624871069</v>
      </c>
      <c r="S26" s="4">
        <f t="shared" si="2"/>
        <v>1873.5048375128929</v>
      </c>
    </row>
    <row r="27" spans="9:19" x14ac:dyDescent="0.3">
      <c r="I27">
        <v>12</v>
      </c>
      <c r="J27" s="14">
        <f>'Performance evolution'!P27</f>
        <v>0.45</v>
      </c>
      <c r="K27" s="25">
        <f>'Performance evolution'!O27</f>
        <v>0.7</v>
      </c>
      <c r="L27" s="15">
        <f t="shared" si="4"/>
        <v>82387.442579764072</v>
      </c>
      <c r="M27" s="15">
        <f t="shared" si="4"/>
        <v>13612.557420235948</v>
      </c>
      <c r="N27" s="31">
        <f t="shared" si="0"/>
        <v>4260.0662048399508</v>
      </c>
      <c r="O27" s="31">
        <f t="shared" si="0"/>
        <v>2923.0207639199721</v>
      </c>
      <c r="P27" s="30">
        <f t="shared" si="1"/>
        <v>0.5930689999115244</v>
      </c>
      <c r="Q27" s="30">
        <f t="shared" si="1"/>
        <v>0.4069310000884756</v>
      </c>
      <c r="R27" s="4">
        <f t="shared" si="2"/>
        <v>2846.7311995753171</v>
      </c>
      <c r="S27" s="4">
        <f t="shared" si="2"/>
        <v>1953.2688004246829</v>
      </c>
    </row>
    <row r="28" spans="9:19" x14ac:dyDescent="0.3">
      <c r="I28">
        <v>12.5</v>
      </c>
      <c r="J28" s="14">
        <f>'Performance evolution'!P28</f>
        <v>0.45</v>
      </c>
      <c r="K28" s="25">
        <f>'Performance evolution'!O28</f>
        <v>0.7</v>
      </c>
      <c r="L28" s="15">
        <f t="shared" si="4"/>
        <v>81114.801650351175</v>
      </c>
      <c r="M28" s="15">
        <f t="shared" si="4"/>
        <v>14885.198349648834</v>
      </c>
      <c r="N28" s="31">
        <f t="shared" si="0"/>
        <v>4225.0329749286311</v>
      </c>
      <c r="O28" s="31">
        <f t="shared" si="0"/>
        <v>3091.60601631913</v>
      </c>
      <c r="P28" s="30">
        <f t="shared" si="1"/>
        <v>0.57745543821181544</v>
      </c>
      <c r="Q28" s="30">
        <f t="shared" si="1"/>
        <v>0.42254456178818461</v>
      </c>
      <c r="R28" s="4">
        <f t="shared" si="2"/>
        <v>2771.786103416714</v>
      </c>
      <c r="S28" s="4">
        <f t="shared" si="2"/>
        <v>2028.2138965832862</v>
      </c>
    </row>
    <row r="29" spans="9:19" x14ac:dyDescent="0.3">
      <c r="I29">
        <v>13</v>
      </c>
      <c r="J29" s="14">
        <f>'Performance evolution'!P29</f>
        <v>0.45</v>
      </c>
      <c r="K29" s="25">
        <f>'Performance evolution'!O29</f>
        <v>0.7</v>
      </c>
      <c r="L29" s="15">
        <f t="shared" si="4"/>
        <v>79830.847671250332</v>
      </c>
      <c r="M29" s="15">
        <f t="shared" si="4"/>
        <v>16169.152328749678</v>
      </c>
      <c r="N29" s="31">
        <f t="shared" si="0"/>
        <v>4189.3763012350455</v>
      </c>
      <c r="O29" s="31">
        <f t="shared" si="0"/>
        <v>3254.8200843528593</v>
      </c>
      <c r="P29" s="30">
        <f t="shared" si="1"/>
        <v>0.56277079274073849</v>
      </c>
      <c r="Q29" s="30">
        <f t="shared" si="1"/>
        <v>0.43722920725926151</v>
      </c>
      <c r="R29" s="4">
        <f t="shared" si="2"/>
        <v>2701.2998051555446</v>
      </c>
      <c r="S29" s="4">
        <f t="shared" si="2"/>
        <v>2098.7001948444554</v>
      </c>
    </row>
    <row r="30" spans="9:19" x14ac:dyDescent="0.3">
      <c r="I30">
        <v>13.5</v>
      </c>
      <c r="J30" s="14">
        <f>'Performance evolution'!P30</f>
        <v>0.45</v>
      </c>
      <c r="K30" s="25">
        <f>'Performance evolution'!O30</f>
        <v>0.7</v>
      </c>
      <c r="L30" s="15">
        <f t="shared" si="4"/>
        <v>78540.605092843369</v>
      </c>
      <c r="M30" s="15">
        <f t="shared" si="4"/>
        <v>17459.394907156649</v>
      </c>
      <c r="N30" s="31">
        <f t="shared" si="0"/>
        <v>4153.2217100718908</v>
      </c>
      <c r="O30" s="31">
        <f t="shared" si="0"/>
        <v>3412.6281961284089</v>
      </c>
      <c r="P30" s="30">
        <f t="shared" si="1"/>
        <v>0.54894318041761292</v>
      </c>
      <c r="Q30" s="30">
        <f t="shared" si="1"/>
        <v>0.45105681958238714</v>
      </c>
      <c r="R30" s="4">
        <f t="shared" si="2"/>
        <v>2634.9272660045422</v>
      </c>
      <c r="S30" s="4">
        <f t="shared" si="2"/>
        <v>2165.0727339954583</v>
      </c>
    </row>
    <row r="31" spans="9:19" x14ac:dyDescent="0.3">
      <c r="I31">
        <v>14</v>
      </c>
      <c r="J31" s="14">
        <f>'Performance evolution'!P31</f>
        <v>0.45</v>
      </c>
      <c r="K31" s="25">
        <f>'Performance evolution'!O31</f>
        <v>0.7</v>
      </c>
      <c r="L31" s="15">
        <f>L30-($F$2*$F$3*$F$4*($F$5/2))*L30/SUM($L30:$M30)+R30</f>
        <v>77248.502104205734</v>
      </c>
      <c r="M31" s="15">
        <f>M30-($F$2*$F$3*$F$4*($F$5/2))*M30/SUM($L30:$M30)+S30</f>
        <v>18751.497895794273</v>
      </c>
      <c r="N31" s="31">
        <f t="shared" si="0"/>
        <v>4116.6822672375956</v>
      </c>
      <c r="O31" s="31">
        <f t="shared" si="0"/>
        <v>3565.0559442757481</v>
      </c>
      <c r="P31" s="30">
        <f t="shared" si="1"/>
        <v>0.53590504569233255</v>
      </c>
      <c r="Q31" s="30">
        <f t="shared" si="1"/>
        <v>0.4640949543076674</v>
      </c>
      <c r="R31" s="4">
        <f t="shared" si="2"/>
        <v>2572.3442193231963</v>
      </c>
      <c r="S31" s="4">
        <f t="shared" si="2"/>
        <v>2227.6557806768037</v>
      </c>
    </row>
    <row r="32" spans="9:19" x14ac:dyDescent="0.3">
      <c r="I32">
        <v>14.5</v>
      </c>
      <c r="J32" s="14">
        <f>'Performance evolution'!P32</f>
        <v>0.45</v>
      </c>
      <c r="K32" s="25">
        <f>'Performance evolution'!O32</f>
        <v>0.7</v>
      </c>
      <c r="L32" s="15">
        <f t="shared" ref="L32:M42" si="5">L31-($F$2*$F$3*$F$4*($F$5/2))*L31/SUM($L31:$M31)+R31</f>
        <v>75958.421218318632</v>
      </c>
      <c r="M32" s="15">
        <f t="shared" si="5"/>
        <v>20041.578781681364</v>
      </c>
      <c r="N32" s="31">
        <f t="shared" si="0"/>
        <v>4079.8595510164187</v>
      </c>
      <c r="O32" s="31">
        <f t="shared" si="0"/>
        <v>3712.1734939758326</v>
      </c>
      <c r="P32" s="30">
        <f t="shared" si="1"/>
        <v>0.52359371777028652</v>
      </c>
      <c r="Q32" s="30">
        <f t="shared" si="1"/>
        <v>0.47640628222971354</v>
      </c>
      <c r="R32" s="4">
        <f t="shared" si="2"/>
        <v>2513.2498452973755</v>
      </c>
      <c r="S32" s="4">
        <f t="shared" si="2"/>
        <v>2286.750154702625</v>
      </c>
    </row>
    <row r="33" spans="9:19" x14ac:dyDescent="0.3">
      <c r="I33">
        <v>15</v>
      </c>
      <c r="J33" s="14">
        <f>'Performance evolution'!P33</f>
        <v>0.45</v>
      </c>
      <c r="K33" s="25">
        <f>'Performance evolution'!O33</f>
        <v>0.7</v>
      </c>
      <c r="L33" s="15">
        <f t="shared" si="5"/>
        <v>74673.750002700079</v>
      </c>
      <c r="M33" s="15">
        <f t="shared" si="5"/>
        <v>21326.249997299921</v>
      </c>
      <c r="N33" s="31">
        <f t="shared" si="0"/>
        <v>4042.8446398394294</v>
      </c>
      <c r="O33" s="31">
        <f t="shared" si="0"/>
        <v>3854.0833858135861</v>
      </c>
      <c r="P33" s="30">
        <f t="shared" si="1"/>
        <v>0.51195156226653304</v>
      </c>
      <c r="Q33" s="30">
        <f t="shared" si="1"/>
        <v>0.48804843773346701</v>
      </c>
      <c r="R33" s="4">
        <f t="shared" si="2"/>
        <v>2457.3674988793587</v>
      </c>
      <c r="S33" s="4">
        <f t="shared" si="2"/>
        <v>2342.6325011206418</v>
      </c>
    </row>
    <row r="34" spans="9:19" x14ac:dyDescent="0.3">
      <c r="I34">
        <v>15.5</v>
      </c>
      <c r="J34" s="14">
        <f>'Performance evolution'!P34</f>
        <v>0.45</v>
      </c>
      <c r="K34" s="25">
        <f>'Performance evolution'!O34</f>
        <v>0.7</v>
      </c>
      <c r="L34" s="15">
        <f t="shared" si="5"/>
        <v>73397.430001444445</v>
      </c>
      <c r="M34" s="15">
        <f t="shared" si="5"/>
        <v>22602.569998555569</v>
      </c>
      <c r="N34" s="31">
        <f t="shared" si="0"/>
        <v>4005.7190708122271</v>
      </c>
      <c r="O34" s="31">
        <f t="shared" si="0"/>
        <v>3990.911156307955</v>
      </c>
      <c r="P34" s="30">
        <f t="shared" si="1"/>
        <v>0.50092588465914378</v>
      </c>
      <c r="Q34" s="30">
        <f t="shared" si="1"/>
        <v>0.49907411534085622</v>
      </c>
      <c r="R34" s="4">
        <f t="shared" si="2"/>
        <v>2404.4442463638902</v>
      </c>
      <c r="S34" s="4">
        <f t="shared" si="2"/>
        <v>2395.5557536361098</v>
      </c>
    </row>
    <row r="35" spans="9:19" x14ac:dyDescent="0.3">
      <c r="I35">
        <v>16</v>
      </c>
      <c r="J35" s="14">
        <f>'Performance evolution'!P35</f>
        <v>0.45</v>
      </c>
      <c r="K35" s="25">
        <f>'Performance evolution'!O35</f>
        <v>0.7</v>
      </c>
      <c r="L35" s="15">
        <f t="shared" si="5"/>
        <v>72132.002747736115</v>
      </c>
      <c r="M35" s="15">
        <f t="shared" si="5"/>
        <v>23867.9972522639</v>
      </c>
      <c r="N35" s="31">
        <f t="shared" si="0"/>
        <v>3968.5557444409151</v>
      </c>
      <c r="O35" s="31">
        <f t="shared" si="0"/>
        <v>4122.7981519633222</v>
      </c>
      <c r="P35" s="30">
        <f t="shared" si="1"/>
        <v>0.49046868982019487</v>
      </c>
      <c r="Q35" s="30">
        <f t="shared" si="1"/>
        <v>0.50953131017980513</v>
      </c>
      <c r="R35" s="4">
        <f t="shared" si="2"/>
        <v>2354.2497111369353</v>
      </c>
      <c r="S35" s="4">
        <f t="shared" si="2"/>
        <v>2445.7502888630647</v>
      </c>
    </row>
    <row r="36" spans="9:19" x14ac:dyDescent="0.3">
      <c r="I36">
        <v>16.5</v>
      </c>
      <c r="J36" s="14">
        <f>'Performance evolution'!P36</f>
        <v>0.45</v>
      </c>
      <c r="K36" s="25">
        <f>'Performance evolution'!O36</f>
        <v>0.7</v>
      </c>
      <c r="L36" s="15">
        <f t="shared" si="5"/>
        <v>70879.652321486239</v>
      </c>
      <c r="M36" s="15">
        <f t="shared" si="5"/>
        <v>25120.347678513772</v>
      </c>
      <c r="N36" s="31">
        <f t="shared" si="0"/>
        <v>3931.4197632388496</v>
      </c>
      <c r="O36" s="31">
        <f t="shared" si="0"/>
        <v>4249.8960436698653</v>
      </c>
      <c r="P36" s="30">
        <f t="shared" si="1"/>
        <v>0.48053636554635393</v>
      </c>
      <c r="Q36" s="30">
        <f t="shared" si="1"/>
        <v>0.51946363445364607</v>
      </c>
      <c r="R36" s="4">
        <f t="shared" si="2"/>
        <v>2306.5745546224989</v>
      </c>
      <c r="S36" s="4">
        <f t="shared" si="2"/>
        <v>2493.4254453775011</v>
      </c>
    </row>
    <row r="37" spans="9:19" x14ac:dyDescent="0.3">
      <c r="I37">
        <v>17</v>
      </c>
      <c r="J37" s="14">
        <f>'Performance evolution'!P37</f>
        <v>0.45</v>
      </c>
      <c r="K37" s="25">
        <f>'Performance evolution'!O37</f>
        <v>0.7</v>
      </c>
      <c r="L37" s="15">
        <f t="shared" si="5"/>
        <v>69642.244260034422</v>
      </c>
      <c r="M37" s="15">
        <f t="shared" si="5"/>
        <v>26357.755739965585</v>
      </c>
      <c r="N37" s="31">
        <f t="shared" si="0"/>
        <v>3894.3691996801563</v>
      </c>
      <c r="O37" s="31">
        <f t="shared" si="0"/>
        <v>4372.3626557682946</v>
      </c>
      <c r="P37" s="30">
        <f t="shared" si="1"/>
        <v>0.47108933346053178</v>
      </c>
      <c r="Q37" s="30">
        <f t="shared" si="1"/>
        <v>0.52891066653946817</v>
      </c>
      <c r="R37" s="4">
        <f t="shared" si="2"/>
        <v>2261.2288006105528</v>
      </c>
      <c r="S37" s="4">
        <f t="shared" si="2"/>
        <v>2538.7711993894472</v>
      </c>
    </row>
    <row r="38" spans="9:19" x14ac:dyDescent="0.3">
      <c r="I38">
        <v>17.5</v>
      </c>
      <c r="J38" s="14">
        <f>'Performance evolution'!P38</f>
        <v>0.45</v>
      </c>
      <c r="K38" s="25">
        <f>'Performance evolution'!O38</f>
        <v>0.7</v>
      </c>
      <c r="L38" s="15">
        <f t="shared" si="5"/>
        <v>68421.360847643256</v>
      </c>
      <c r="M38" s="15">
        <f t="shared" si="5"/>
        <v>27578.639152356754</v>
      </c>
      <c r="N38" s="31">
        <f t="shared" si="0"/>
        <v>3857.4557937164404</v>
      </c>
      <c r="O38" s="31">
        <f t="shared" si="0"/>
        <v>4490.3588100722463</v>
      </c>
      <c r="P38" s="30">
        <f t="shared" si="1"/>
        <v>0.46209169426998531</v>
      </c>
      <c r="Q38" s="30">
        <f t="shared" si="1"/>
        <v>0.53790830573001469</v>
      </c>
      <c r="R38" s="4">
        <f t="shared" si="2"/>
        <v>2218.0401324959294</v>
      </c>
      <c r="S38" s="4">
        <f t="shared" si="2"/>
        <v>2581.9598675040706</v>
      </c>
    </row>
    <row r="39" spans="9:19" x14ac:dyDescent="0.3">
      <c r="I39">
        <v>18</v>
      </c>
      <c r="J39" s="14">
        <f>'Performance evolution'!P39</f>
        <v>0.45</v>
      </c>
      <c r="K39" s="25">
        <f>'Performance evolution'!O39</f>
        <v>0.7</v>
      </c>
      <c r="L39" s="15">
        <f t="shared" si="5"/>
        <v>67218.332937757019</v>
      </c>
      <c r="M39" s="15">
        <f t="shared" si="5"/>
        <v>28781.667062242988</v>
      </c>
      <c r="N39" s="31">
        <f t="shared" si="0"/>
        <v>3820.7255828384777</v>
      </c>
      <c r="O39" s="31">
        <f t="shared" si="0"/>
        <v>4604.0459528247393</v>
      </c>
      <c r="P39" s="30">
        <f t="shared" si="1"/>
        <v>0.45351088354916452</v>
      </c>
      <c r="Q39" s="30">
        <f t="shared" si="1"/>
        <v>0.54648911645083531</v>
      </c>
      <c r="R39" s="4">
        <f t="shared" si="2"/>
        <v>2176.8522410359897</v>
      </c>
      <c r="S39" s="4">
        <f t="shared" si="2"/>
        <v>2623.1477589640094</v>
      </c>
    </row>
    <row r="40" spans="9:19" x14ac:dyDescent="0.3">
      <c r="I40">
        <v>18.5</v>
      </c>
      <c r="J40" s="14">
        <f>'Performance evolution'!P40</f>
        <v>0.45</v>
      </c>
      <c r="K40" s="25">
        <f>'Performance evolution'!O40</f>
        <v>0.7</v>
      </c>
      <c r="L40" s="15">
        <f t="shared" si="5"/>
        <v>66034.268531905152</v>
      </c>
      <c r="M40" s="15">
        <f t="shared" si="5"/>
        <v>29965.731468094848</v>
      </c>
      <c r="N40" s="31">
        <f t="shared" si="0"/>
        <v>3784.219469150079</v>
      </c>
      <c r="O40" s="31">
        <f t="shared" si="0"/>
        <v>4713.5843853142369</v>
      </c>
      <c r="P40" s="30">
        <f t="shared" si="1"/>
        <v>0.44531734715929472</v>
      </c>
      <c r="Q40" s="30">
        <f t="shared" si="1"/>
        <v>0.55468265284070517</v>
      </c>
      <c r="R40" s="4">
        <f t="shared" si="2"/>
        <v>2137.5232663646148</v>
      </c>
      <c r="S40" s="4">
        <f t="shared" si="2"/>
        <v>2662.4767336353848</v>
      </c>
    </row>
    <row r="41" spans="9:19" x14ac:dyDescent="0.3">
      <c r="I41">
        <v>19</v>
      </c>
      <c r="J41" s="14">
        <f>'Performance evolution'!P41</f>
        <v>0.45</v>
      </c>
      <c r="K41" s="25">
        <f>'Performance evolution'!O41</f>
        <v>0.7</v>
      </c>
      <c r="L41" s="15">
        <f t="shared" si="5"/>
        <v>64870.078371674514</v>
      </c>
      <c r="M41" s="15">
        <f t="shared" si="5"/>
        <v>31129.92162832549</v>
      </c>
      <c r="N41" s="31">
        <f t="shared" si="0"/>
        <v>3747.9737285964552</v>
      </c>
      <c r="O41" s="31">
        <f t="shared" si="0"/>
        <v>4819.131959735053</v>
      </c>
      <c r="P41" s="30">
        <f t="shared" si="1"/>
        <v>0.43748424087976834</v>
      </c>
      <c r="Q41" s="30">
        <f t="shared" si="1"/>
        <v>0.56251575912023166</v>
      </c>
      <c r="R41" s="4">
        <f t="shared" si="2"/>
        <v>2099.924356222888</v>
      </c>
      <c r="S41" s="4">
        <f t="shared" si="2"/>
        <v>2700.075643777112</v>
      </c>
    </row>
    <row r="42" spans="9:19" x14ac:dyDescent="0.3">
      <c r="I42">
        <v>19.5</v>
      </c>
      <c r="J42" s="14">
        <f>'Performance evolution'!P42</f>
        <v>0.45</v>
      </c>
      <c r="K42" s="25">
        <f>'Performance evolution'!O42</f>
        <v>0.7</v>
      </c>
      <c r="L42" s="15">
        <f t="shared" si="5"/>
        <v>63726.498809313678</v>
      </c>
      <c r="M42" s="15">
        <f t="shared" si="5"/>
        <v>32273.501190686329</v>
      </c>
      <c r="N42" s="31">
        <f t="shared" si="0"/>
        <v>3712.0204676637195</v>
      </c>
      <c r="O42" s="31">
        <f t="shared" si="0"/>
        <v>4920.8431334144088</v>
      </c>
      <c r="P42" s="30">
        <f t="shared" si="1"/>
        <v>0.42998715596527415</v>
      </c>
      <c r="Q42" s="30">
        <f t="shared" si="1"/>
        <v>0.57001284403472585</v>
      </c>
      <c r="R42" s="4">
        <f t="shared" si="2"/>
        <v>2063.9383486333159</v>
      </c>
      <c r="S42" s="4">
        <f t="shared" si="2"/>
        <v>2736.0616513666841</v>
      </c>
    </row>
    <row r="43" spans="9:19" x14ac:dyDescent="0.3">
      <c r="I43" s="8">
        <v>20</v>
      </c>
      <c r="J43" s="22">
        <f>'Performance evolution'!P43</f>
        <v>0.45</v>
      </c>
      <c r="K43" s="26">
        <f>'Performance evolution'!O43</f>
        <v>0.7</v>
      </c>
      <c r="L43" s="23">
        <f>L42-($F$2*$F$3*$F$4*($F$5/2))*L42/SUM($L42:$M42)+R42</f>
        <v>62604.112217481314</v>
      </c>
      <c r="M43" s="23">
        <f>M42-($F$2*$F$3*$F$4*($F$5/2))*M42/SUM($L42:$M42)+S42</f>
        <v>33395.887782518694</v>
      </c>
      <c r="N43" s="32">
        <f t="shared" si="0"/>
        <v>3676.3880327424131</v>
      </c>
      <c r="O43" s="32">
        <f t="shared" si="0"/>
        <v>5018.868298829615</v>
      </c>
      <c r="P43" s="33">
        <f t="shared" si="1"/>
        <v>0.42280387058787872</v>
      </c>
      <c r="Q43" s="33">
        <f t="shared" si="1"/>
        <v>0.57719612941212117</v>
      </c>
      <c r="R43" s="24">
        <f t="shared" si="2"/>
        <v>2029.4585788218178</v>
      </c>
      <c r="S43" s="24">
        <f t="shared" si="2"/>
        <v>2770.5414211781817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246C3-DE2A-4EBF-B44F-6F1C192A3E2A}">
  <dimension ref="B2:S43"/>
  <sheetViews>
    <sheetView topLeftCell="B1" zoomScaleNormal="100" workbookViewId="0">
      <selection activeCell="J3" sqref="J3"/>
    </sheetView>
  </sheetViews>
  <sheetFormatPr defaultRowHeight="14.4" x14ac:dyDescent="0.3"/>
  <cols>
    <col min="6" max="6" width="9.5546875" bestFit="1" customWidth="1"/>
    <col min="16" max="16" width="9.5546875" bestFit="1" customWidth="1"/>
  </cols>
  <sheetData>
    <row r="2" spans="2:19" x14ac:dyDescent="0.3">
      <c r="B2" s="7" t="s">
        <v>1</v>
      </c>
      <c r="C2" s="8" t="s">
        <v>17</v>
      </c>
      <c r="D2" s="8" t="s">
        <v>18</v>
      </c>
      <c r="E2" s="8" t="s">
        <v>19</v>
      </c>
      <c r="F2" s="8" t="s">
        <v>20</v>
      </c>
      <c r="G2" s="7" t="s">
        <v>21</v>
      </c>
      <c r="H2" s="8" t="s">
        <v>52</v>
      </c>
      <c r="L2" s="7" t="s">
        <v>1</v>
      </c>
      <c r="M2" s="8" t="s">
        <v>22</v>
      </c>
      <c r="N2" s="8" t="s">
        <v>23</v>
      </c>
      <c r="O2" s="8" t="s">
        <v>24</v>
      </c>
      <c r="P2" s="8" t="s">
        <v>25</v>
      </c>
      <c r="Q2" s="7" t="s">
        <v>26</v>
      </c>
      <c r="R2" s="8" t="s">
        <v>16</v>
      </c>
    </row>
    <row r="3" spans="2:19" x14ac:dyDescent="0.3">
      <c r="B3" s="10">
        <v>0</v>
      </c>
      <c r="C3" s="4">
        <f>'High - innovators'!M3</f>
        <v>45</v>
      </c>
      <c r="D3" s="4">
        <f>'High - Early adopters'!M3</f>
        <v>189</v>
      </c>
      <c r="E3" s="4">
        <f>'High - Early majority'!M3</f>
        <v>340</v>
      </c>
      <c r="F3" s="4">
        <f>'High - Late majority'!M3</f>
        <v>170</v>
      </c>
      <c r="G3" s="13">
        <f>'High - Laggards'!M3</f>
        <v>32</v>
      </c>
      <c r="H3" s="4">
        <f>SUM(C3:G3)</f>
        <v>776</v>
      </c>
      <c r="L3" s="10">
        <v>0</v>
      </c>
      <c r="M3" s="4">
        <f>'High - innovators'!S3</f>
        <v>270.85345347514777</v>
      </c>
      <c r="N3" s="4">
        <f>'High - Early adopters'!S3</f>
        <v>713.86616562513643</v>
      </c>
      <c r="O3" s="4">
        <f>'High - Early majority'!S3</f>
        <v>813.47922527855587</v>
      </c>
      <c r="P3" s="4">
        <f>'High - Late majority'!S3</f>
        <v>202.67737118907806</v>
      </c>
      <c r="Q3" s="13">
        <f>'High - Laggards'!S3</f>
        <v>6.0067417242849661</v>
      </c>
      <c r="R3" s="4">
        <f>SUM(M3:Q3)</f>
        <v>2006.8829572922029</v>
      </c>
      <c r="S3" s="4"/>
    </row>
    <row r="4" spans="2:19" x14ac:dyDescent="0.3">
      <c r="B4" s="10">
        <v>0.5</v>
      </c>
      <c r="C4" s="4">
        <f>'High - innovators'!M4</f>
        <v>304.60345347514777</v>
      </c>
      <c r="D4" s="4">
        <f>'High - Early adopters'!M4</f>
        <v>865.06616562513636</v>
      </c>
      <c r="E4" s="4">
        <f>'High - Early majority'!M4</f>
        <v>1093.979225278556</v>
      </c>
      <c r="F4" s="4">
        <f>'High - Late majority'!M4</f>
        <v>347.17737118907803</v>
      </c>
      <c r="G4" s="13">
        <f>'High - Laggards'!M4</f>
        <v>34.806741724284969</v>
      </c>
      <c r="H4" s="4">
        <f t="shared" ref="H4:H43" si="0">SUM(C4:G4)</f>
        <v>2645.6329572922036</v>
      </c>
      <c r="L4" s="10">
        <v>0.5</v>
      </c>
      <c r="M4" s="4">
        <f>'High - innovators'!S4</f>
        <v>517.54076964615535</v>
      </c>
      <c r="N4" s="4">
        <f>'High - Early adopters'!S4</f>
        <v>1472.6232650832449</v>
      </c>
      <c r="O4" s="4">
        <f>'High - Early majority'!S4</f>
        <v>1644.106588673043</v>
      </c>
      <c r="P4" s="4">
        <f>'High - Late majority'!S4</f>
        <v>359.94062825135171</v>
      </c>
      <c r="Q4" s="13">
        <f>'High - Laggards'!S4</f>
        <v>6.7705685486209966</v>
      </c>
      <c r="R4" s="4">
        <f t="shared" ref="R4:R43" si="1">SUM(M4:Q4)</f>
        <v>4000.9818202024162</v>
      </c>
      <c r="S4" s="4"/>
    </row>
    <row r="5" spans="2:19" x14ac:dyDescent="0.3">
      <c r="B5" s="10">
        <v>1</v>
      </c>
      <c r="C5" s="4">
        <f>'High - innovators'!M5</f>
        <v>745.9933597525162</v>
      </c>
      <c r="D5" s="4">
        <f>'High - Early adopters'!M5</f>
        <v>2164.6761975833542</v>
      </c>
      <c r="E5" s="4">
        <f>'High - Early majority'!M5</f>
        <v>2546.6394495278519</v>
      </c>
      <c r="F5" s="4">
        <f>'High - Late majority'!M5</f>
        <v>655.04139376206808</v>
      </c>
      <c r="G5" s="13">
        <f>'High - Laggards'!M5</f>
        <v>38.096636100477468</v>
      </c>
      <c r="H5" s="4">
        <f t="shared" si="0"/>
        <v>6150.4470367262675</v>
      </c>
      <c r="L5" s="10">
        <v>1</v>
      </c>
      <c r="M5" s="4">
        <f>'High - innovators'!S5</f>
        <v>648.56873639499031</v>
      </c>
      <c r="N5" s="4">
        <f>'High - Early adopters'!S5</f>
        <v>2089.3197929068019</v>
      </c>
      <c r="O5" s="4">
        <f>'High - Early majority'!S5</f>
        <v>2521.3619692944339</v>
      </c>
      <c r="P5" s="4">
        <f>'High - Late majority'!S5</f>
        <v>563.86071926689613</v>
      </c>
      <c r="Q5" s="13">
        <f>'High - Laggards'!S5</f>
        <v>7.6755754324471184</v>
      </c>
      <c r="R5" s="4">
        <f t="shared" si="1"/>
        <v>5830.7867932955687</v>
      </c>
      <c r="S5" s="4"/>
    </row>
    <row r="6" spans="2:19" x14ac:dyDescent="0.3">
      <c r="B6" s="10">
        <v>1.5</v>
      </c>
      <c r="C6" s="4">
        <f>'High - innovators'!M6</f>
        <v>1208.0637562093775</v>
      </c>
      <c r="D6" s="4">
        <f>'High - Early adopters'!M6</f>
        <v>3821.0607509734855</v>
      </c>
      <c r="E6" s="4">
        <f>'High - Early majority'!M6</f>
        <v>4622.3395151549121</v>
      </c>
      <c r="F6" s="4">
        <f>'High - Late majority'!M6</f>
        <v>1120.6459039646538</v>
      </c>
      <c r="G6" s="13">
        <f>'High - Laggards'!M6</f>
        <v>41.962547922876837</v>
      </c>
      <c r="H6" s="4">
        <f t="shared" si="0"/>
        <v>10814.072474225306</v>
      </c>
      <c r="L6" s="10">
        <v>1.5</v>
      </c>
      <c r="M6" s="4">
        <f>'High - innovators'!S6</f>
        <v>723.42010256918866</v>
      </c>
      <c r="N6" s="4">
        <f>'High - Early adopters'!S6</f>
        <v>2533.7544706310709</v>
      </c>
      <c r="O6" s="4">
        <f>'High - Early majority'!S6</f>
        <v>3298.9083044556378</v>
      </c>
      <c r="P6" s="4">
        <f>'High - Late majority'!S6</f>
        <v>793.49573810721722</v>
      </c>
      <c r="Q6" s="13">
        <f>'High - Laggards'!S6</f>
        <v>8.7486497580643618</v>
      </c>
      <c r="R6" s="4">
        <f t="shared" si="1"/>
        <v>7358.3272655211786</v>
      </c>
      <c r="S6" s="4"/>
    </row>
    <row r="7" spans="2:19" x14ac:dyDescent="0.3">
      <c r="B7" s="10">
        <v>2</v>
      </c>
      <c r="C7" s="4">
        <f>'High - innovators'!M7</f>
        <v>1629.4679197262217</v>
      </c>
      <c r="D7" s="4">
        <f>'High - Early adopters'!M7</f>
        <v>5590.6030714098597</v>
      </c>
      <c r="E7" s="4">
        <f>'High - Early majority'!M7</f>
        <v>7112.33840445844</v>
      </c>
      <c r="F7" s="4">
        <f>'High - Late majority'!M7</f>
        <v>1746.044756477173</v>
      </c>
      <c r="G7" s="13">
        <f>'High - Laggards'!M7</f>
        <v>46.514942888653515</v>
      </c>
      <c r="H7" s="4">
        <f t="shared" si="0"/>
        <v>16124.969094960348</v>
      </c>
      <c r="L7" s="10">
        <v>2</v>
      </c>
      <c r="M7" s="4">
        <f>'High - innovators'!S7</f>
        <v>772.09073340590783</v>
      </c>
      <c r="N7" s="4">
        <f>'High - Early adopters'!S7</f>
        <v>2860.5414797725166</v>
      </c>
      <c r="O7" s="4">
        <f>'High - Early majority'!S7</f>
        <v>3949.8650866320459</v>
      </c>
      <c r="P7" s="4">
        <f>'High - Late majority'!S7</f>
        <v>1028.4099840595613</v>
      </c>
      <c r="Q7" s="13">
        <f>'High - Laggards'!S7</f>
        <v>10.021021604286576</v>
      </c>
      <c r="R7" s="4">
        <f t="shared" si="1"/>
        <v>8620.9283054743191</v>
      </c>
      <c r="S7" s="4"/>
    </row>
    <row r="8" spans="2:19" x14ac:dyDescent="0.3">
      <c r="B8" s="10">
        <v>2.5</v>
      </c>
      <c r="C8" s="4">
        <f>'High - innovators'!M8</f>
        <v>1994.1916732005743</v>
      </c>
      <c r="D8" s="4">
        <f>'High - Early adopters'!M8</f>
        <v>7333.0239369004048</v>
      </c>
      <c r="E8" s="4">
        <f>'High - Early majority'!M8</f>
        <v>9817.5442703102599</v>
      </c>
      <c r="F8" s="4">
        <f>'High - Late majority'!M8</f>
        <v>2512.5480270651583</v>
      </c>
      <c r="G8" s="13">
        <f>'High - Laggards'!M8</f>
        <v>51.884470204074738</v>
      </c>
      <c r="H8" s="4">
        <f t="shared" si="0"/>
        <v>21709.192377680469</v>
      </c>
      <c r="L8" s="10">
        <v>2.5</v>
      </c>
      <c r="M8" s="4">
        <f>'High - innovators'!S8</f>
        <v>806.53530045158755</v>
      </c>
      <c r="N8" s="4">
        <f>'High - Early adopters'!S8</f>
        <v>3110.2550287631288</v>
      </c>
      <c r="O8" s="4">
        <f>'High - Early majority'!S8</f>
        <v>4490.0784977685244</v>
      </c>
      <c r="P8" s="4">
        <f>'High - Late majority'!S8</f>
        <v>1255.0589685066352</v>
      </c>
      <c r="Q8" s="13">
        <f>'High - Laggards'!S8</f>
        <v>11.528581887760531</v>
      </c>
      <c r="R8" s="4">
        <f t="shared" si="1"/>
        <v>9673.4563773776372</v>
      </c>
      <c r="S8" s="4"/>
    </row>
    <row r="9" spans="2:19" x14ac:dyDescent="0.3">
      <c r="B9" s="10">
        <v>3</v>
      </c>
      <c r="C9" s="4">
        <f>'High - innovators'!M9</f>
        <v>2302.1790553520186</v>
      </c>
      <c r="D9" s="4">
        <f>'High - Early adopters'!M9</f>
        <v>8976.6741782834524</v>
      </c>
      <c r="E9" s="4">
        <f>'High - Early majority'!M9</f>
        <v>12589.55252077449</v>
      </c>
      <c r="F9" s="4">
        <f>'High - Late majority'!M9</f>
        <v>3390.7247915120197</v>
      </c>
      <c r="G9" s="13">
        <f>'High - Laggards'!M9</f>
        <v>58.224605071427796</v>
      </c>
      <c r="H9" s="4">
        <f t="shared" si="0"/>
        <v>27317.355150993411</v>
      </c>
      <c r="L9" s="10">
        <v>3</v>
      </c>
      <c r="M9" s="4">
        <f>'High - innovators'!S9</f>
        <v>832.49709622403748</v>
      </c>
      <c r="N9" s="4">
        <f>'High - Early adopters'!S9</f>
        <v>3307.8960788988552</v>
      </c>
      <c r="O9" s="4">
        <f>'High - Early majority'!S9</f>
        <v>4941.9701759970812</v>
      </c>
      <c r="P9" s="4">
        <f>'High - Late majority'!S9</f>
        <v>1466.7272428006022</v>
      </c>
      <c r="Q9" s="13">
        <f>'High - Laggards'!S9</f>
        <v>13.312163817339082</v>
      </c>
      <c r="R9" s="4">
        <f t="shared" si="1"/>
        <v>10562.402757737915</v>
      </c>
      <c r="S9" s="4"/>
    </row>
    <row r="10" spans="2:19" x14ac:dyDescent="0.3">
      <c r="B10" s="10">
        <v>3.5</v>
      </c>
      <c r="C10" s="4">
        <f>'High - innovators'!M10</f>
        <v>2559.1313877380517</v>
      </c>
      <c r="D10" s="4">
        <f>'High - Early adopters'!M10</f>
        <v>10489.235421525616</v>
      </c>
      <c r="E10" s="4">
        <f>'High - Early majority'!M10</f>
        <v>15328.351005636036</v>
      </c>
      <c r="F10" s="4">
        <f>'High - Late majority'!M10</f>
        <v>4348.8433155858183</v>
      </c>
      <c r="G10" s="13">
        <f>'High - Laggards'!M10</f>
        <v>65.714308381624093</v>
      </c>
      <c r="H10" s="4">
        <f t="shared" si="0"/>
        <v>32791.275438867146</v>
      </c>
      <c r="L10" s="10">
        <v>3.5</v>
      </c>
      <c r="M10" s="4">
        <f>'High - innovators'!S10</f>
        <v>853.27652737758217</v>
      </c>
      <c r="N10" s="4">
        <f>'High - Early adopters'!S10</f>
        <v>3469.4215551208276</v>
      </c>
      <c r="O10" s="4">
        <f>'High - Early majority'!S10</f>
        <v>5325.2927301616155</v>
      </c>
      <c r="P10" s="4">
        <f>'High - Late majority'!S10</f>
        <v>1661.2910325842959</v>
      </c>
      <c r="Q10" s="13">
        <f>'High - Laggards'!S10</f>
        <v>15.417892731851628</v>
      </c>
      <c r="R10" s="4">
        <f t="shared" si="1"/>
        <v>11324.699737976172</v>
      </c>
      <c r="S10" s="4"/>
    </row>
    <row r="11" spans="2:19" x14ac:dyDescent="0.3">
      <c r="B11" s="10">
        <v>4</v>
      </c>
      <c r="C11" s="4">
        <f>'High - innovators'!M11</f>
        <v>2772.6250681811212</v>
      </c>
      <c r="D11" s="4">
        <f>'High - Early adopters'!M11</f>
        <v>11860.80989234132</v>
      </c>
      <c r="E11" s="4">
        <f>'High - Early majority'!M11</f>
        <v>17971.182309811345</v>
      </c>
      <c r="F11" s="4">
        <f>'High - Late majority'!M11</f>
        <v>5357.8078508322415</v>
      </c>
      <c r="G11" s="13">
        <f>'High - Laggards'!M11</f>
        <v>74.560770275313303</v>
      </c>
      <c r="H11" s="4">
        <f t="shared" si="0"/>
        <v>38036.985891441342</v>
      </c>
      <c r="L11" s="10">
        <v>4</v>
      </c>
      <c r="M11" s="4">
        <f>'High - innovators'!S11</f>
        <v>871.13579701407775</v>
      </c>
      <c r="N11" s="4">
        <f>'High - Early adopters'!S11</f>
        <v>3605.9391419238655</v>
      </c>
      <c r="O11" s="4">
        <f>'High - Early majority'!S11</f>
        <v>5656.2057823354462</v>
      </c>
      <c r="P11" s="4">
        <f>'High - Late majority'!S11</f>
        <v>1839.2526096455608</v>
      </c>
      <c r="Q11" s="13">
        <f>'High - Laggards'!S11</f>
        <v>17.89786142777595</v>
      </c>
      <c r="R11" s="4">
        <f t="shared" si="1"/>
        <v>11990.431192346727</v>
      </c>
      <c r="S11" s="4"/>
    </row>
    <row r="12" spans="2:19" x14ac:dyDescent="0.3">
      <c r="B12" s="10">
        <v>4.5</v>
      </c>
      <c r="C12" s="4">
        <f>'High - innovators'!M12</f>
        <v>2950.6045981499192</v>
      </c>
      <c r="D12" s="4">
        <f>'High - Early adopters'!M12</f>
        <v>13094.587055796921</v>
      </c>
      <c r="E12" s="4">
        <f>'High - Early majority'!M12</f>
        <v>20482.431187929807</v>
      </c>
      <c r="F12" s="4">
        <f>'High - Late majority'!M12</f>
        <v>6393.3892828529661</v>
      </c>
      <c r="G12" s="13">
        <f>'High - Laggards'!M12</f>
        <v>85.002554675557917</v>
      </c>
      <c r="H12" s="4">
        <f t="shared" si="0"/>
        <v>43006.014679405169</v>
      </c>
      <c r="L12" s="10">
        <v>4.5</v>
      </c>
      <c r="M12" s="4">
        <f>'High - innovators'!S12</f>
        <v>887.95512863870158</v>
      </c>
      <c r="N12" s="4">
        <f>'High - Early adopters'!S12</f>
        <v>3726.1440285809886</v>
      </c>
      <c r="O12" s="4">
        <f>'High - Early majority'!S12</f>
        <v>5948.3023394691154</v>
      </c>
      <c r="P12" s="4">
        <f>'High - Late majority'!S12</f>
        <v>2002.5666348583684</v>
      </c>
      <c r="Q12" s="13">
        <f>'High - Laggards'!S12</f>
        <v>20.811622525878338</v>
      </c>
      <c r="R12" s="4">
        <f t="shared" si="1"/>
        <v>12585.779754073053</v>
      </c>
      <c r="S12" s="4"/>
    </row>
    <row r="13" spans="2:19" x14ac:dyDescent="0.3">
      <c r="B13" s="10">
        <v>5</v>
      </c>
      <c r="C13" s="4">
        <f>'High - innovators'!M13</f>
        <v>3100.9085772511407</v>
      </c>
      <c r="D13" s="4">
        <f>'High - Early adopters'!M13</f>
        <v>14201.813673218523</v>
      </c>
      <c r="E13" s="4">
        <f>'High - Early majority'!M13</f>
        <v>22846.308069511208</v>
      </c>
      <c r="F13" s="4">
        <f>'High - Late majority'!M13</f>
        <v>7436.947525283389</v>
      </c>
      <c r="G13" s="13">
        <f>'High - Laggards'!M13</f>
        <v>97.313921733880463</v>
      </c>
      <c r="H13" s="4">
        <f t="shared" si="0"/>
        <v>47683.29176699814</v>
      </c>
      <c r="L13" s="10">
        <v>5</v>
      </c>
      <c r="M13" s="4">
        <f>'High - innovators'!S13</f>
        <v>905.62852573122905</v>
      </c>
      <c r="N13" s="4">
        <f>'High - Early adopters'!S13</f>
        <v>3837.8654627351511</v>
      </c>
      <c r="O13" s="4">
        <f>'High - Early majority'!S13</f>
        <v>6213.9332086281947</v>
      </c>
      <c r="P13" s="4">
        <f>'High - Late majority'!S13</f>
        <v>2154.0998072834391</v>
      </c>
      <c r="Q13" s="13">
        <f>'High - Laggards'!S13</f>
        <v>24.229281959993038</v>
      </c>
      <c r="R13" s="4">
        <f t="shared" si="1"/>
        <v>13135.756286338006</v>
      </c>
      <c r="S13" s="4"/>
    </row>
    <row r="14" spans="2:19" x14ac:dyDescent="0.3">
      <c r="B14" s="10">
        <v>5.5</v>
      </c>
      <c r="C14" s="4">
        <f>'High - innovators'!M14</f>
        <v>3231.3099586695853</v>
      </c>
      <c r="D14" s="4">
        <f>'High - Early adopters'!M14</f>
        <v>15199.316401309969</v>
      </c>
      <c r="E14" s="4">
        <f>'High - Early majority'!M14</f>
        <v>25062.137365974941</v>
      </c>
      <c r="F14" s="4">
        <f>'High - Late majority'!M14</f>
        <v>8475.5052037743189</v>
      </c>
      <c r="G14" s="13">
        <f>'High - Laggards'!M14</f>
        <v>111.81181152048546</v>
      </c>
      <c r="H14" s="4">
        <f t="shared" si="0"/>
        <v>52080.080741249301</v>
      </c>
      <c r="L14" s="10">
        <v>5.5</v>
      </c>
      <c r="M14" s="4">
        <f>'High - innovators'!S14</f>
        <v>926.36571727878675</v>
      </c>
      <c r="N14" s="4">
        <f>'High - Early adopters'!S14</f>
        <v>3949.1774385729545</v>
      </c>
      <c r="O14" s="4">
        <f>'High - Early majority'!S14</f>
        <v>6465.4574049712583</v>
      </c>
      <c r="P14" s="4">
        <f>'High - Late majority'!S14</f>
        <v>2297.4815863143594</v>
      </c>
      <c r="Q14" s="13">
        <f>'High - Laggards'!S14</f>
        <v>28.237227998632619</v>
      </c>
      <c r="R14" s="4">
        <f t="shared" si="1"/>
        <v>13666.71937513599</v>
      </c>
      <c r="S14" s="4"/>
    </row>
    <row r="15" spans="2:19" x14ac:dyDescent="0.3">
      <c r="B15" s="10">
        <v>6</v>
      </c>
      <c r="C15" s="4">
        <f>'High - innovators'!M15</f>
        <v>3349.8481862809763</v>
      </c>
      <c r="D15" s="4">
        <f>'High - Early adopters'!M15</f>
        <v>16108.630559620929</v>
      </c>
      <c r="E15" s="4">
        <f>'High - Early majority'!M15</f>
        <v>27141.720731900587</v>
      </c>
      <c r="F15" s="4">
        <f>'High - Late majority'!M15</f>
        <v>9501.6610095225296</v>
      </c>
      <c r="G15" s="13">
        <f>'High - Laggards'!M15</f>
        <v>128.86785836706952</v>
      </c>
      <c r="H15" s="4">
        <f t="shared" si="0"/>
        <v>56230.7283456921</v>
      </c>
      <c r="L15" s="10">
        <v>6</v>
      </c>
      <c r="M15" s="4">
        <f>'High - innovators'!S15</f>
        <v>952.95400223839829</v>
      </c>
      <c r="N15" s="4">
        <f>'High - Early adopters'!S15</f>
        <v>4069.2488664451403</v>
      </c>
      <c r="O15" s="4">
        <f>'High - Early majority'!S15</f>
        <v>6716.3064019988587</v>
      </c>
      <c r="P15" s="4">
        <f>'High - Late majority'!S15</f>
        <v>2437.1529804760885</v>
      </c>
      <c r="Q15" s="13">
        <f>'High - Laggards'!S15</f>
        <v>32.947560019550167</v>
      </c>
      <c r="R15" s="4">
        <f t="shared" si="1"/>
        <v>14208.609811178036</v>
      </c>
      <c r="S15" s="4"/>
    </row>
    <row r="16" spans="2:19" x14ac:dyDescent="0.3">
      <c r="B16" s="10">
        <v>6.5</v>
      </c>
      <c r="C16" s="4">
        <f>'High - innovators'!M16</f>
        <v>3465.3401419491311</v>
      </c>
      <c r="D16" s="4">
        <f>'High - Early adopters'!M16</f>
        <v>16956.153314141884</v>
      </c>
      <c r="E16" s="4">
        <f>'High - Early majority'!M16</f>
        <v>29108.226005816847</v>
      </c>
      <c r="F16" s="4">
        <f>'High - Late majority'!M16</f>
        <v>10513.564838570239</v>
      </c>
      <c r="G16" s="13">
        <f>'High - Laggards'!M16</f>
        <v>148.92863254991272</v>
      </c>
      <c r="H16" s="4">
        <f t="shared" si="0"/>
        <v>60192.212933028015</v>
      </c>
      <c r="L16" s="10">
        <v>6.5</v>
      </c>
      <c r="M16" s="4">
        <f>'High - innovators'!S16</f>
        <v>988.98814726422518</v>
      </c>
      <c r="N16" s="4">
        <f>'High - Early adopters'!S16</f>
        <v>4208.9522410616692</v>
      </c>
      <c r="O16" s="4">
        <f>'High - Early majority'!S16</f>
        <v>6981.7526402412323</v>
      </c>
      <c r="P16" s="4">
        <f>'High - Late majority'!S16</f>
        <v>2578.465763585712</v>
      </c>
      <c r="Q16" s="13">
        <f>'High - Laggards'!S16</f>
        <v>38.511940678064448</v>
      </c>
      <c r="R16" s="4">
        <f t="shared" si="1"/>
        <v>14796.670732830902</v>
      </c>
      <c r="S16" s="4"/>
    </row>
    <row r="17" spans="2:19" x14ac:dyDescent="0.3">
      <c r="B17" s="10">
        <v>7</v>
      </c>
      <c r="C17" s="4">
        <f>'High - innovators'!M17</f>
        <v>3587.9932537260738</v>
      </c>
      <c r="D17" s="4">
        <f>'High - Early adopters'!M17</f>
        <v>17773.874892375177</v>
      </c>
      <c r="E17" s="4">
        <f>'High - Early majority'!M17</f>
        <v>30996.039095040134</v>
      </c>
      <c r="F17" s="4">
        <f>'High - Late majority'!M17</f>
        <v>11514.995876370416</v>
      </c>
      <c r="G17" s="13">
        <f>'High - Laggards'!M17</f>
        <v>172.5477099729859</v>
      </c>
      <c r="H17" s="4">
        <f t="shared" si="0"/>
        <v>64045.450827484783</v>
      </c>
      <c r="L17" s="10">
        <v>7</v>
      </c>
      <c r="M17" s="4">
        <f>'High - innovators'!S17</f>
        <v>1039.065216696227</v>
      </c>
      <c r="N17" s="4">
        <f>'High - Early adopters'!S17</f>
        <v>4381.1919930802769</v>
      </c>
      <c r="O17" s="4">
        <f>'High - Early majority'!S17</f>
        <v>7279.2657025271483</v>
      </c>
      <c r="P17" s="4">
        <f>'High - Late majority'!S17</f>
        <v>2727.721450745461</v>
      </c>
      <c r="Q17" s="13">
        <f>'High - Laggards'!S17</f>
        <v>45.139954626707194</v>
      </c>
      <c r="R17" s="4">
        <f t="shared" si="1"/>
        <v>15472.38431767582</v>
      </c>
      <c r="S17" s="4"/>
    </row>
    <row r="18" spans="2:19" x14ac:dyDescent="0.3">
      <c r="B18" s="10">
        <v>7.5</v>
      </c>
      <c r="C18" s="4">
        <f>'High - innovators'!M18</f>
        <v>3730.0601569907831</v>
      </c>
      <c r="D18" s="4">
        <f>'High - Early adopters'!M18</f>
        <v>18600.291906980419</v>
      </c>
      <c r="E18" s="4">
        <f>'High - Early majority'!M18</f>
        <v>32850.997955935258</v>
      </c>
      <c r="F18" s="4">
        <f>'High - Late majority'!M18</f>
        <v>12515.467945660313</v>
      </c>
      <c r="G18" s="13">
        <f>'High - Laggards'!M18</f>
        <v>200.43289360239453</v>
      </c>
      <c r="H18" s="4">
        <f t="shared" si="0"/>
        <v>67897.250859169173</v>
      </c>
      <c r="L18" s="10">
        <v>7.5</v>
      </c>
      <c r="M18" s="4">
        <f>'High - innovators'!S18</f>
        <v>1108.9460348993132</v>
      </c>
      <c r="N18" s="4">
        <f>'High - Early adopters'!S18</f>
        <v>4600.9298589486098</v>
      </c>
      <c r="O18" s="4">
        <f>'High - Early majority'!S18</f>
        <v>7628.3951870272749</v>
      </c>
      <c r="P18" s="4">
        <f>'High - Late majority'!S18</f>
        <v>2892.0846575535602</v>
      </c>
      <c r="Q18" s="13">
        <f>'High - Laggards'!S18</f>
        <v>53.121440507996873</v>
      </c>
      <c r="R18" s="4">
        <f t="shared" si="1"/>
        <v>16283.477178936755</v>
      </c>
      <c r="S18" s="4"/>
    </row>
    <row r="19" spans="2:19" x14ac:dyDescent="0.3">
      <c r="B19" s="10">
        <v>8</v>
      </c>
      <c r="C19" s="4">
        <f>'High - innovators'!M19</f>
        <v>3906.4911526424012</v>
      </c>
      <c r="D19" s="4">
        <f>'High - Early adopters'!M19</f>
        <v>19481.163384532945</v>
      </c>
      <c r="E19" s="4">
        <f>'High - Early majority'!M19</f>
        <v>34730.468500673865</v>
      </c>
      <c r="F19" s="4">
        <f>'High - Late majority'!M19</f>
        <v>13530.232411364826</v>
      </c>
      <c r="G19" s="13">
        <f>'High - Laggards'!M19</f>
        <v>233.51104475015194</v>
      </c>
      <c r="H19" s="4">
        <f t="shared" si="0"/>
        <v>71881.866493964189</v>
      </c>
      <c r="L19" s="10">
        <v>8</v>
      </c>
      <c r="M19" s="4">
        <f>'High - innovators'!S19</f>
        <v>1205.6718427712524</v>
      </c>
      <c r="N19" s="4">
        <f>'High - Early adopters'!S19</f>
        <v>4884.9053421412646</v>
      </c>
      <c r="O19" s="4">
        <f>'High - Early majority'!S19</f>
        <v>8050.1938240030177</v>
      </c>
      <c r="P19" s="4">
        <f>'High - Late majority'!S19</f>
        <v>3079.3514556074792</v>
      </c>
      <c r="Q19" s="13">
        <f>'High - Laggards'!S19</f>
        <v>62.851884919361275</v>
      </c>
      <c r="R19" s="4">
        <f t="shared" si="1"/>
        <v>17282.974349442375</v>
      </c>
      <c r="S19" s="4"/>
    </row>
    <row r="20" spans="2:19" x14ac:dyDescent="0.3">
      <c r="B20" s="10">
        <v>8.5</v>
      </c>
      <c r="C20" s="4">
        <f>'High - innovators'!M20</f>
        <v>4135.5402072530533</v>
      </c>
      <c r="D20" s="4">
        <f>'High - Early adopters'!M20</f>
        <v>20469.836049767619</v>
      </c>
      <c r="E20" s="4">
        <f>'High - Early majority'!M20</f>
        <v>36702.830337058957</v>
      </c>
      <c r="F20" s="4">
        <f>'High - Late majority'!M20</f>
        <v>14580.049005267581</v>
      </c>
      <c r="G20" s="13">
        <f>'High - Laggards'!M20</f>
        <v>273.01182519449799</v>
      </c>
      <c r="H20" s="4">
        <f t="shared" si="0"/>
        <v>76161.2674245417</v>
      </c>
      <c r="L20" s="10">
        <v>8.5</v>
      </c>
      <c r="M20" s="4">
        <f>'High - innovators'!S20</f>
        <v>1337.5501951140857</v>
      </c>
      <c r="N20" s="4">
        <f>'High - Early adopters'!S20</f>
        <v>5250.9863409723221</v>
      </c>
      <c r="O20" s="4">
        <f>'High - Early majority'!S20</f>
        <v>8566.1919310591948</v>
      </c>
      <c r="P20" s="4">
        <f>'High - Late majority'!S20</f>
        <v>3297.5715780552423</v>
      </c>
      <c r="Q20" s="13">
        <f>'High - Laggards'!S20</f>
        <v>74.859414601182209</v>
      </c>
      <c r="R20" s="4">
        <f t="shared" si="1"/>
        <v>18527.159459802027</v>
      </c>
      <c r="S20" s="4"/>
    </row>
    <row r="21" spans="2:19" x14ac:dyDescent="0.3">
      <c r="B21" s="10">
        <v>9</v>
      </c>
      <c r="C21" s="4">
        <f>'High - innovators'!M21</f>
        <v>4439.2053505538761</v>
      </c>
      <c r="D21" s="4">
        <f>'High - Early adopters'!M21</f>
        <v>21626.855180786417</v>
      </c>
      <c r="E21" s="4">
        <f>'High - Early majority'!M21</f>
        <v>38846.02695913284</v>
      </c>
      <c r="F21" s="4">
        <f>'High - Late majority'!M21</f>
        <v>15690.613232532685</v>
      </c>
      <c r="G21" s="13">
        <f>'High - Laggards'!M21</f>
        <v>320.57005727623039</v>
      </c>
      <c r="H21" s="4">
        <f t="shared" si="0"/>
        <v>80923.270780282051</v>
      </c>
      <c r="L21" s="10">
        <v>9</v>
      </c>
      <c r="M21" s="4">
        <f>'High - innovators'!S21</f>
        <v>1513.7646291201211</v>
      </c>
      <c r="N21" s="4">
        <f>'High - Early adopters'!S21</f>
        <v>5716.912174923048</v>
      </c>
      <c r="O21" s="4">
        <f>'High - Early majority'!S21</f>
        <v>9196.8174533616966</v>
      </c>
      <c r="P21" s="4">
        <f>'High - Late majority'!S21</f>
        <v>3554.4990714290375</v>
      </c>
      <c r="Q21" s="13">
        <f>'High - Laggards'!S21</f>
        <v>89.830044996218433</v>
      </c>
      <c r="R21" s="4">
        <f t="shared" si="1"/>
        <v>20071.823373830121</v>
      </c>
      <c r="S21" s="4"/>
    </row>
    <row r="22" spans="2:19" x14ac:dyDescent="0.3">
      <c r="B22" s="10">
        <v>9.5</v>
      </c>
      <c r="C22" s="4">
        <f>'High - innovators'!M22</f>
        <v>4843.1686420355281</v>
      </c>
      <c r="D22" s="4">
        <f>'High - Early adopters'!M22</f>
        <v>23018.396319552179</v>
      </c>
      <c r="E22" s="4">
        <f>'High - Early majority'!M22</f>
        <v>41244.789694646293</v>
      </c>
      <c r="F22" s="4">
        <f>'High - Late majority'!M22</f>
        <v>16891.520319081817</v>
      </c>
      <c r="G22" s="13">
        <f>'High - Laggards'!M22</f>
        <v>378.34309654482576</v>
      </c>
      <c r="H22" s="4">
        <f t="shared" si="0"/>
        <v>86376.21807186064</v>
      </c>
      <c r="L22" s="10">
        <v>9.5</v>
      </c>
      <c r="M22" s="4">
        <f>'High - innovators'!S22</f>
        <v>1743.1547797156277</v>
      </c>
      <c r="N22" s="4">
        <f>'High - Early adopters'!S22</f>
        <v>6297.9990529805182</v>
      </c>
      <c r="O22" s="4">
        <f>'High - Early majority'!S22</f>
        <v>9959.0071517985416</v>
      </c>
      <c r="P22" s="4">
        <f>'High - Late majority'!S22</f>
        <v>3856.8015697986293</v>
      </c>
      <c r="Q22" s="13">
        <f>'High - Laggards'!S22</f>
        <v>108.62318067900749</v>
      </c>
      <c r="R22" s="4">
        <f t="shared" si="1"/>
        <v>21965.585734972326</v>
      </c>
      <c r="S22" s="4"/>
    </row>
    <row r="23" spans="2:19" x14ac:dyDescent="0.3">
      <c r="B23" s="10">
        <v>10</v>
      </c>
      <c r="C23" s="4">
        <f>'High - innovators'!M23</f>
        <v>5375.5312612422749</v>
      </c>
      <c r="D23" s="4">
        <f>'High - Early adopters'!M23</f>
        <v>24712.716108622259</v>
      </c>
      <c r="E23" s="4">
        <f>'High - Early majority'!M23</f>
        <v>43985.958649881737</v>
      </c>
      <c r="F23" s="4">
        <f>'High - Late majority'!M23</f>
        <v>18214.593841018173</v>
      </c>
      <c r="G23" s="13">
        <f>'High - Laggards'!M23</f>
        <v>449.13196756935065</v>
      </c>
      <c r="H23" s="4">
        <f t="shared" si="0"/>
        <v>92737.931828333793</v>
      </c>
      <c r="L23" s="10">
        <v>10</v>
      </c>
      <c r="M23" s="4">
        <f>'High - innovators'!S23</f>
        <v>2031.6310763334211</v>
      </c>
      <c r="N23" s="4">
        <f>'High - Early adopters'!S23</f>
        <v>7003.3789143217573</v>
      </c>
      <c r="O23" s="4">
        <f>'High - Early majority'!S23</f>
        <v>10862.748945588406</v>
      </c>
      <c r="P23" s="4">
        <f>'High - Late majority'!S23</f>
        <v>4208.9455118842225</v>
      </c>
      <c r="Q23" s="13">
        <f>'High - Laggards'!S23</f>
        <v>132.26090240173383</v>
      </c>
      <c r="R23" s="4">
        <f t="shared" si="1"/>
        <v>24238.965350529539</v>
      </c>
      <c r="S23" s="4"/>
    </row>
    <row r="24" spans="2:19" x14ac:dyDescent="0.3">
      <c r="B24" s="10">
        <v>10.5</v>
      </c>
      <c r="C24" s="4">
        <f>'High - innovators'!M24</f>
        <v>6063.2795222651275</v>
      </c>
      <c r="D24" s="4">
        <f>'High - Early adopters'!M24</f>
        <v>26773.551801219564</v>
      </c>
      <c r="E24" s="4">
        <f>'High - Early majority'!M24</f>
        <v>47151.16483174084</v>
      </c>
      <c r="F24" s="4">
        <f>'High - Late majority'!M24</f>
        <v>19691.350276749668</v>
      </c>
      <c r="G24" s="13">
        <f>'High - Laggards'!M24</f>
        <v>536.47967321414944</v>
      </c>
      <c r="H24" s="4">
        <f t="shared" si="0"/>
        <v>100215.82610518935</v>
      </c>
      <c r="L24" s="10">
        <v>10.5</v>
      </c>
      <c r="M24" s="4">
        <f>'High - innovators'!S24</f>
        <v>2378.1305226807754</v>
      </c>
      <c r="N24" s="4">
        <f>'High - Early adopters'!S24</f>
        <v>7830.8390922976587</v>
      </c>
      <c r="O24" s="4">
        <f>'High - Early majority'!S24</f>
        <v>11906.632283515593</v>
      </c>
      <c r="P24" s="4">
        <f>'High - Late majority'!S24</f>
        <v>4611.7528032236442</v>
      </c>
      <c r="Q24" s="13">
        <f>'High - Laggards'!S24</f>
        <v>161.8631679615572</v>
      </c>
      <c r="R24" s="4">
        <f t="shared" si="1"/>
        <v>26889.217869679229</v>
      </c>
      <c r="S24" s="4"/>
    </row>
    <row r="25" spans="2:19" x14ac:dyDescent="0.3">
      <c r="B25" s="10">
        <v>11</v>
      </c>
      <c r="C25" s="4">
        <f>'High - innovators'!M25</f>
        <v>6925.5901643796215</v>
      </c>
      <c r="D25" s="4">
        <f>'High - Early adopters'!M25</f>
        <v>29249.680533273309</v>
      </c>
      <c r="E25" s="4">
        <f>'High - Early majority'!M25</f>
        <v>50806.343269701792</v>
      </c>
      <c r="F25" s="4">
        <f>'High - Late majority'!M25</f>
        <v>21349.400538460861</v>
      </c>
      <c r="G25" s="13">
        <f>'High - Laggards'!M25</f>
        <v>644.6948738542917</v>
      </c>
      <c r="H25" s="4">
        <f t="shared" si="0"/>
        <v>108975.70937966988</v>
      </c>
      <c r="L25" s="10">
        <v>11</v>
      </c>
      <c r="M25" s="4">
        <f>'High - innovators'!S25</f>
        <v>2770.4110431446616</v>
      </c>
      <c r="N25" s="4">
        <f>'High - Early adopters'!S25</f>
        <v>8761.5330013602616</v>
      </c>
      <c r="O25" s="4">
        <f>'High - Early majority'!S25</f>
        <v>13073.272872139318</v>
      </c>
      <c r="P25" s="4">
        <f>'High - Late majority'!S25</f>
        <v>5060.8333158630248</v>
      </c>
      <c r="Q25" s="13">
        <f>'High - Laggards'!S25</f>
        <v>198.49240723607883</v>
      </c>
      <c r="R25" s="4">
        <f t="shared" si="1"/>
        <v>29864.542639743344</v>
      </c>
      <c r="S25" s="4"/>
    </row>
    <row r="26" spans="2:19" x14ac:dyDescent="0.3">
      <c r="B26" s="10">
        <v>11.5</v>
      </c>
      <c r="C26" s="4">
        <f>'High - innovators'!M26</f>
        <v>7964.6036664293779</v>
      </c>
      <c r="D26" s="4">
        <f>'High - Early adopters'!M26</f>
        <v>32161.277427978908</v>
      </c>
      <c r="E26" s="4">
        <f>'High - Early majority'!M26</f>
        <v>54988.506069643292</v>
      </c>
      <c r="F26" s="4">
        <f>'High - Late majority'!M26</f>
        <v>23207.823773554752</v>
      </c>
      <c r="G26" s="13">
        <f>'High - Laggards'!M26</f>
        <v>778.71779370494141</v>
      </c>
      <c r="H26" s="4">
        <f t="shared" si="0"/>
        <v>119100.92873131129</v>
      </c>
      <c r="L26" s="10">
        <v>11.5</v>
      </c>
      <c r="M26" s="4">
        <f>'High - innovators'!S26</f>
        <v>3183.8048780965337</v>
      </c>
      <c r="N26" s="4">
        <f>'High - Early adopters'!S26</f>
        <v>9757.3629194930745</v>
      </c>
      <c r="O26" s="4">
        <f>'High - Early majority'!S26</f>
        <v>14326.514230381763</v>
      </c>
      <c r="P26" s="4">
        <f>'High - Late majority'!S26</f>
        <v>5545.4054425375598</v>
      </c>
      <c r="Q26" s="13">
        <f>'High - Laggards'!S26</f>
        <v>242.8795288118084</v>
      </c>
      <c r="R26" s="4">
        <f t="shared" si="1"/>
        <v>33055.966999320735</v>
      </c>
      <c r="S26" s="4"/>
    </row>
    <row r="27" spans="2:19" x14ac:dyDescent="0.3">
      <c r="B27" s="10">
        <v>12</v>
      </c>
      <c r="C27" s="4">
        <f>'High - innovators'!M27</f>
        <v>9157.2576279185669</v>
      </c>
      <c r="D27" s="4">
        <f>'High - Early adopters'!M27</f>
        <v>35486.384861876199</v>
      </c>
      <c r="E27" s="4">
        <f>'High - Early majority'!M27</f>
        <v>59692.031737837482</v>
      </c>
      <c r="F27" s="4">
        <f>'High - Late majority'!M27</f>
        <v>25272.055650059097</v>
      </c>
      <c r="G27" s="13">
        <f>'High - Laggards'!M27</f>
        <v>943.72554314625575</v>
      </c>
      <c r="H27" s="4">
        <f t="shared" si="0"/>
        <v>130551.45542083759</v>
      </c>
      <c r="L27" s="10">
        <v>12</v>
      </c>
      <c r="M27" s="4">
        <f>'High - innovators'!S27</f>
        <v>3585.9412617797211</v>
      </c>
      <c r="N27" s="4">
        <f>'High - Early adopters'!S27</f>
        <v>10764.270417652444</v>
      </c>
      <c r="O27" s="4">
        <f>'High - Early majority'!S27</f>
        <v>15612.843944258522</v>
      </c>
      <c r="P27" s="4">
        <f>'High - Late majority'!S27</f>
        <v>6048.2542274580255</v>
      </c>
      <c r="Q27" s="13">
        <f>'High - Laggards'!S27</f>
        <v>295.05046275624312</v>
      </c>
      <c r="R27" s="4">
        <f t="shared" si="1"/>
        <v>36306.360313904952</v>
      </c>
      <c r="S27" s="4"/>
    </row>
    <row r="28" spans="2:19" x14ac:dyDescent="0.3">
      <c r="B28" s="10">
        <v>12.5</v>
      </c>
      <c r="C28" s="4">
        <f>'High - innovators'!M28</f>
        <v>10453.884482718648</v>
      </c>
      <c r="D28" s="4">
        <f>'High - Early adopters'!M28</f>
        <v>39153.378307153398</v>
      </c>
      <c r="E28" s="4">
        <f>'High - Early majority'!M28</f>
        <v>64858.770127974451</v>
      </c>
      <c r="F28" s="4">
        <f>'High - Late majority'!M28</f>
        <v>27529.50153000826</v>
      </c>
      <c r="G28" s="13">
        <f>'High - Laggards'!M28</f>
        <v>1144.4034515878732</v>
      </c>
      <c r="H28" s="4">
        <f t="shared" si="0"/>
        <v>143139.93789944259</v>
      </c>
      <c r="L28" s="10">
        <v>12.5</v>
      </c>
      <c r="M28" s="4">
        <f>'High - innovators'!S28</f>
        <v>3946.437835823845</v>
      </c>
      <c r="N28" s="4">
        <f>'High - Early adopters'!S28</f>
        <v>11722.366045315368</v>
      </c>
      <c r="O28" s="4">
        <f>'High - Early majority'!S28</f>
        <v>16868.478101387878</v>
      </c>
      <c r="P28" s="4">
        <f>'High - Late majority'!S28</f>
        <v>6547.4562911390713</v>
      </c>
      <c r="Q28" s="13">
        <f>'High - Laggards'!S28</f>
        <v>353.96595228098454</v>
      </c>
      <c r="R28" s="4">
        <f t="shared" si="1"/>
        <v>39438.704225947149</v>
      </c>
      <c r="S28" s="4"/>
    </row>
    <row r="29" spans="2:19" x14ac:dyDescent="0.3">
      <c r="B29" s="10">
        <v>13</v>
      </c>
      <c r="C29" s="4">
        <f>'High - innovators'!M29</f>
        <v>11786.851197862832</v>
      </c>
      <c r="D29" s="4">
        <f>'High - Early adopters'!M29</f>
        <v>43045.06869103809</v>
      </c>
      <c r="E29" s="4">
        <f>'High - Early majority'!M29</f>
        <v>70376.963456966798</v>
      </c>
      <c r="F29" s="4">
        <f>'High - Late majority'!M29</f>
        <v>29947.53259164609</v>
      </c>
      <c r="G29" s="13">
        <f>'High - Laggards'!M29</f>
        <v>1383.9290587100704</v>
      </c>
      <c r="H29" s="4">
        <f t="shared" si="0"/>
        <v>156540.3449962239</v>
      </c>
      <c r="L29" s="10">
        <v>13</v>
      </c>
      <c r="M29" s="4">
        <f>'High - innovators'!S29</f>
        <v>4245.8004300785042</v>
      </c>
      <c r="N29" s="4">
        <f>'High - Early adopters'!S29</f>
        <v>12579.420317571557</v>
      </c>
      <c r="O29" s="4">
        <f>'High - Early majority'!S29</f>
        <v>18030.885294434891</v>
      </c>
      <c r="P29" s="4">
        <f>'High - Late majority'!S29</f>
        <v>7019.8497218952525</v>
      </c>
      <c r="Q29" s="13">
        <f>'High - Laggards'!S29</f>
        <v>417.38178335930354</v>
      </c>
      <c r="R29" s="4">
        <f t="shared" si="1"/>
        <v>42293.337547339514</v>
      </c>
      <c r="S29" s="4"/>
    </row>
    <row r="30" spans="2:19" x14ac:dyDescent="0.3">
      <c r="B30" s="10">
        <v>13.5</v>
      </c>
      <c r="C30" s="4">
        <f>'High - innovators'!M30</f>
        <v>13085.938828475628</v>
      </c>
      <c r="D30" s="4">
        <f>'High - Early adopters'!M30</f>
        <v>47015.475270402028</v>
      </c>
      <c r="E30" s="4">
        <f>'High - Early majority'!M30</f>
        <v>76091.880146432493</v>
      </c>
      <c r="F30" s="4">
        <f>'High - Late majority'!M30</f>
        <v>32475.252424794424</v>
      </c>
      <c r="G30" s="13">
        <f>'High - Laggards'!M30</f>
        <v>1662.917936198367</v>
      </c>
      <c r="H30" s="4">
        <f t="shared" si="0"/>
        <v>170331.46460630294</v>
      </c>
      <c r="L30" s="10">
        <v>13.5</v>
      </c>
      <c r="M30" s="4">
        <f>'High - innovators'!S30</f>
        <v>4478.2837020566567</v>
      </c>
      <c r="N30" s="4">
        <f>'High - Early adopters'!S30</f>
        <v>13301.519149744268</v>
      </c>
      <c r="O30" s="4">
        <f>'High - Early majority'!S30</f>
        <v>19050.770400594185</v>
      </c>
      <c r="P30" s="4">
        <f>'High - Late majority'!S30</f>
        <v>7445.3104603499978</v>
      </c>
      <c r="Q30" s="13">
        <f>'High - Laggards'!S30</f>
        <v>482.12348953932417</v>
      </c>
      <c r="R30" s="4">
        <f t="shared" si="1"/>
        <v>44758.007202284425</v>
      </c>
      <c r="S30" s="4"/>
    </row>
    <row r="31" spans="2:19" x14ac:dyDescent="0.3">
      <c r="B31" s="10">
        <v>14</v>
      </c>
      <c r="C31" s="4">
        <f>'High - innovators'!M31</f>
        <v>14292.737823413378</v>
      </c>
      <c r="D31" s="4">
        <f>'High - Early adopters'!M31</f>
        <v>50913.899366065889</v>
      </c>
      <c r="E31" s="4">
        <f>'High - Early majority'!M31</f>
        <v>81826.571521400998</v>
      </c>
      <c r="F31" s="4">
        <f>'High - Late majority'!M31</f>
        <v>35049.275021425259</v>
      </c>
      <c r="G31" s="13">
        <f>'High - Laggards'!M31</f>
        <v>1978.7496321178546</v>
      </c>
      <c r="H31" s="4">
        <f t="shared" si="0"/>
        <v>184061.23336442339</v>
      </c>
      <c r="L31" s="10">
        <v>14</v>
      </c>
      <c r="M31" s="4">
        <f>'High - innovators'!S31</f>
        <v>4648.8181495614836</v>
      </c>
      <c r="N31" s="4">
        <f>'High - Early adopters'!S31</f>
        <v>13876.657042248902</v>
      </c>
      <c r="O31" s="4">
        <f>'High - Early majority'!S31</f>
        <v>19900.086758192709</v>
      </c>
      <c r="P31" s="4">
        <f>'High - Late majority'!S31</f>
        <v>7810.374201078127</v>
      </c>
      <c r="Q31" s="13">
        <f>'High - Laggards'!S31</f>
        <v>544.77556554373496</v>
      </c>
      <c r="R31" s="4">
        <f t="shared" si="1"/>
        <v>46780.711716624959</v>
      </c>
      <c r="S31" s="4"/>
    </row>
    <row r="32" spans="2:19" x14ac:dyDescent="0.3">
      <c r="B32" s="10">
        <v>14.5</v>
      </c>
      <c r="C32" s="4">
        <f>'High - innovators'!M32</f>
        <v>15368.371517121519</v>
      </c>
      <c r="D32" s="4">
        <f>'High - Early adopters'!M32</f>
        <v>54607.776535101613</v>
      </c>
      <c r="E32" s="4">
        <f>'High - Early majority'!M32</f>
        <v>87407.008263348544</v>
      </c>
      <c r="F32" s="4">
        <f>'High - Late majority'!M32</f>
        <v>37602.257969289596</v>
      </c>
      <c r="G32" s="13">
        <f>'High - Laggards'!M32</f>
        <v>2325.650234449804</v>
      </c>
      <c r="H32" s="4">
        <f t="shared" si="0"/>
        <v>197311.0645193111</v>
      </c>
      <c r="L32" s="10">
        <v>14.5</v>
      </c>
      <c r="M32" s="4">
        <f>'High - innovators'!S32</f>
        <v>4767.8409155962463</v>
      </c>
      <c r="N32" s="4">
        <f>'High - Early adopters'!S32</f>
        <v>14311.74750637816</v>
      </c>
      <c r="O32" s="4">
        <f>'High - Early majority'!S32</f>
        <v>20573.971643378914</v>
      </c>
      <c r="P32" s="4">
        <f>'High - Late majority'!S32</f>
        <v>8110.0570342768688</v>
      </c>
      <c r="Q32" s="13">
        <f>'High - Laggards'!S32</f>
        <v>602.51648358261582</v>
      </c>
      <c r="R32" s="4">
        <f t="shared" si="1"/>
        <v>48366.133583212802</v>
      </c>
      <c r="S32" s="4"/>
    </row>
    <row r="33" spans="2:19" x14ac:dyDescent="0.3">
      <c r="B33" s="10">
        <v>15</v>
      </c>
      <c r="C33" s="4">
        <f>'High - innovators'!M33</f>
        <v>16294.119553437387</v>
      </c>
      <c r="D33" s="4">
        <f>'High - Early adopters'!M33</f>
        <v>57997.968734459449</v>
      </c>
      <c r="E33" s="4">
        <f>'High - Early majority'!M33</f>
        <v>92684.75346064147</v>
      </c>
      <c r="F33" s="4">
        <f>'High - Late majority'!M33</f>
        <v>40071.97630817302</v>
      </c>
      <c r="G33" s="13">
        <f>'High - Laggards'!M33</f>
        <v>2695.6016945874394</v>
      </c>
      <c r="H33" s="4">
        <f t="shared" si="0"/>
        <v>209744.41975129879</v>
      </c>
      <c r="L33" s="10">
        <v>15</v>
      </c>
      <c r="M33" s="4">
        <f>'High - innovators'!S33</f>
        <v>4847.2300479002834</v>
      </c>
      <c r="N33" s="4">
        <f>'High - Early adopters'!S33</f>
        <v>14626.508878469542</v>
      </c>
      <c r="O33" s="4">
        <f>'High - Early majority'!S33</f>
        <v>21087.477069849807</v>
      </c>
      <c r="P33" s="4">
        <f>'High - Late majority'!S33</f>
        <v>8347.5894236895456</v>
      </c>
      <c r="Q33" s="13">
        <f>'High - Laggards'!S33</f>
        <v>653.72231480711991</v>
      </c>
      <c r="R33" s="4">
        <f t="shared" si="1"/>
        <v>49562.527734716299</v>
      </c>
      <c r="S33" s="4"/>
    </row>
    <row r="34" spans="2:19" x14ac:dyDescent="0.3">
      <c r="B34" s="10">
        <v>15.5</v>
      </c>
      <c r="C34" s="4">
        <f>'High - innovators'!M34</f>
        <v>17067.819712978326</v>
      </c>
      <c r="D34" s="4">
        <f>'High - Early adopters'!M34</f>
        <v>61024.883866037097</v>
      </c>
      <c r="E34" s="4">
        <f>'High - Early majority'!M34</f>
        <v>97552.398674879019</v>
      </c>
      <c r="F34" s="4">
        <f>'High - Late majority'!M34</f>
        <v>42408.769285636612</v>
      </c>
      <c r="G34" s="13">
        <f>'High - Laggards'!M34</f>
        <v>3079.7638399358152</v>
      </c>
      <c r="H34" s="4">
        <f t="shared" si="0"/>
        <v>221133.63537946687</v>
      </c>
      <c r="L34" s="10">
        <v>15.5</v>
      </c>
      <c r="M34" s="4">
        <f>'High - innovators'!S34</f>
        <v>4898.1762413692522</v>
      </c>
      <c r="N34" s="4">
        <f>'High - Early adopters'!S34</f>
        <v>14847.26669788266</v>
      </c>
      <c r="O34" s="4">
        <f>'High - Early majority'!S34</f>
        <v>21469.301985831436</v>
      </c>
      <c r="P34" s="4">
        <f>'High - Late majority'!S34</f>
        <v>8532.4868652110272</v>
      </c>
      <c r="Q34" s="13">
        <f>'High - Laggards'!S34</f>
        <v>698.10921520909653</v>
      </c>
      <c r="R34" s="4">
        <f t="shared" si="1"/>
        <v>50445.341005503469</v>
      </c>
      <c r="S34" s="4"/>
    </row>
    <row r="35" spans="2:19" x14ac:dyDescent="0.3">
      <c r="B35" s="10">
        <v>16</v>
      </c>
      <c r="C35" s="4">
        <f>'High - innovators'!M35</f>
        <v>17699.041026102997</v>
      </c>
      <c r="D35" s="4">
        <f>'High - Early adopters'!M35</f>
        <v>63667.173790712332</v>
      </c>
      <c r="E35" s="4">
        <f>'High - Early majority'!M35</f>
        <v>101950.03089260662</v>
      </c>
      <c r="F35" s="4">
        <f>'High - Late majority'!M35</f>
        <v>44579.940758002151</v>
      </c>
      <c r="G35" s="13">
        <f>'High - Laggards'!M35</f>
        <v>3469.8966711513299</v>
      </c>
      <c r="H35" s="4">
        <f t="shared" si="0"/>
        <v>231366.08313857543</v>
      </c>
      <c r="L35" s="10">
        <v>16</v>
      </c>
      <c r="M35" s="4">
        <f>'High - innovators'!S35</f>
        <v>4930.3276044433778</v>
      </c>
      <c r="N35" s="4">
        <f>'High - Early adopters'!S35</f>
        <v>15001.703664134946</v>
      </c>
      <c r="O35" s="4">
        <f>'High - Early majority'!S35</f>
        <v>21754.258680562256</v>
      </c>
      <c r="P35" s="4">
        <f>'High - Late majority'!S35</f>
        <v>8677.5944292009572</v>
      </c>
      <c r="Q35" s="13">
        <f>'High - Laggards'!S35</f>
        <v>736.43637513216493</v>
      </c>
      <c r="R35" s="4">
        <f t="shared" si="1"/>
        <v>51100.320753473708</v>
      </c>
      <c r="S35" s="4"/>
    </row>
    <row r="36" spans="2:19" x14ac:dyDescent="0.3">
      <c r="B36" s="10">
        <v>16.5</v>
      </c>
      <c r="C36" s="4">
        <f>'High - innovators'!M36</f>
        <v>18204.608374020627</v>
      </c>
      <c r="D36" s="4">
        <f>'High - Early adopters'!M36</f>
        <v>65935.442696704806</v>
      </c>
      <c r="E36" s="4">
        <f>'High - Early majority'!M36</f>
        <v>105863.03416696272</v>
      </c>
      <c r="F36" s="4">
        <f>'High - Late majority'!M36</f>
        <v>46570.544073502788</v>
      </c>
      <c r="G36" s="13">
        <f>'High - Laggards'!M36</f>
        <v>3859.3433791683615</v>
      </c>
      <c r="H36" s="4">
        <f t="shared" si="0"/>
        <v>240432.97269035931</v>
      </c>
      <c r="L36" s="10">
        <v>16.5</v>
      </c>
      <c r="M36" s="4">
        <f>'High - innovators'!S36</f>
        <v>4951.3227494379344</v>
      </c>
      <c r="N36" s="4">
        <f>'High - Early adopters'!S36</f>
        <v>15114.334011637613</v>
      </c>
      <c r="O36" s="4">
        <f>'High - Early majority'!S36</f>
        <v>21975.50777455452</v>
      </c>
      <c r="P36" s="4">
        <f>'High - Late majority'!S36</f>
        <v>8795.7394155164584</v>
      </c>
      <c r="Q36" s="13">
        <f>'High - Laggards'!S36</f>
        <v>769.96016540434653</v>
      </c>
      <c r="R36" s="4">
        <f t="shared" si="1"/>
        <v>51606.864116550874</v>
      </c>
      <c r="S36" s="4"/>
    </row>
    <row r="37" spans="2:19" x14ac:dyDescent="0.3">
      <c r="B37" s="10">
        <v>17</v>
      </c>
      <c r="C37" s="4">
        <f>'High - innovators'!M37</f>
        <v>18604.779029953406</v>
      </c>
      <c r="D37" s="4">
        <f>'High - Early adopters'!M37</f>
        <v>67862.688169001456</v>
      </c>
      <c r="E37" s="4">
        <f>'High - Early majority'!M37</f>
        <v>109312.51096229878</v>
      </c>
      <c r="F37" s="4">
        <f>'High - Late majority'!M37</f>
        <v>48380.70187799383</v>
      </c>
      <c r="G37" s="13">
        <f>'High - Laggards'!M37</f>
        <v>4243.3692066558715</v>
      </c>
      <c r="H37" s="4">
        <f t="shared" si="0"/>
        <v>248404.04924590333</v>
      </c>
      <c r="L37" s="10">
        <v>17</v>
      </c>
      <c r="M37" s="4">
        <f>'High - innovators'!S37</f>
        <v>4966.3757152925673</v>
      </c>
      <c r="N37" s="4">
        <f>'High - Early adopters'!S37</f>
        <v>15202.932501388133</v>
      </c>
      <c r="O37" s="4">
        <f>'High - Early majority'!S37</f>
        <v>22158.083269448143</v>
      </c>
      <c r="P37" s="4">
        <f>'High - Late majority'!S37</f>
        <v>8896.8527589471887</v>
      </c>
      <c r="Q37" s="13">
        <f>'High - Laggards'!S37</f>
        <v>799.88651651544558</v>
      </c>
      <c r="R37" s="4">
        <f t="shared" si="1"/>
        <v>52024.13076159147</v>
      </c>
      <c r="S37" s="4"/>
    </row>
    <row r="38" spans="2:19" x14ac:dyDescent="0.3">
      <c r="B38" s="10">
        <v>17.5</v>
      </c>
      <c r="C38" s="4">
        <f>'High - innovators'!M38</f>
        <v>18919.959987757626</v>
      </c>
      <c r="D38" s="4">
        <f>'High - Early adopters'!M38</f>
        <v>69493.083036589291</v>
      </c>
      <c r="E38" s="4">
        <f>'High - Early majority'!M38</f>
        <v>112340.90481334465</v>
      </c>
      <c r="F38" s="4">
        <f>'High - Late majority'!M38</f>
        <v>50020.449355241944</v>
      </c>
      <c r="G38" s="13">
        <f>'High - Laggards'!M38</f>
        <v>4618.9188025057292</v>
      </c>
      <c r="H38" s="4">
        <f t="shared" si="0"/>
        <v>255393.31599543928</v>
      </c>
      <c r="L38" s="10">
        <v>17.5</v>
      </c>
      <c r="M38" s="4">
        <f>'High - innovators'!S38</f>
        <v>4978.2648318114752</v>
      </c>
      <c r="N38" s="4">
        <f>'High - Early adopters'!S38</f>
        <v>15277.373052482735</v>
      </c>
      <c r="O38" s="4">
        <f>'High - Early majority'!S38</f>
        <v>22316.317120939875</v>
      </c>
      <c r="P38" s="4">
        <f>'High - Late majority'!S38</f>
        <v>8986.7344187844319</v>
      </c>
      <c r="Q38" s="13">
        <f>'High - Laggards'!S38</f>
        <v>827.05381357779265</v>
      </c>
      <c r="R38" s="4">
        <f t="shared" si="1"/>
        <v>52385.743237596311</v>
      </c>
      <c r="S38" s="4"/>
    </row>
    <row r="39" spans="2:19" x14ac:dyDescent="0.3">
      <c r="B39" s="10">
        <v>18</v>
      </c>
      <c r="C39" s="4">
        <f>'High - innovators'!M39</f>
        <v>19168.234822629696</v>
      </c>
      <c r="D39" s="4">
        <f>'High - Early adopters'!M39</f>
        <v>70871.83948175417</v>
      </c>
      <c r="E39" s="4">
        <f>'High - Early majority'!M39</f>
        <v>114997.56359194921</v>
      </c>
      <c r="F39" s="4">
        <f>'High - Late majority'!M39</f>
        <v>51504.116370740085</v>
      </c>
      <c r="G39" s="13">
        <f>'High - Laggards'!M39</f>
        <v>4984.0807358329484</v>
      </c>
      <c r="H39" s="4">
        <f t="shared" si="0"/>
        <v>261525.8350029061</v>
      </c>
      <c r="L39" s="10">
        <v>18</v>
      </c>
      <c r="M39" s="4">
        <f>'High - innovators'!S39</f>
        <v>4988.0802212812205</v>
      </c>
      <c r="N39" s="4">
        <f>'High - Early adopters'!S39</f>
        <v>15341.765597095426</v>
      </c>
      <c r="O39" s="4">
        <f>'High - Early majority'!S39</f>
        <v>22456.438941762008</v>
      </c>
      <c r="P39" s="4">
        <f>'High - Late majority'!S39</f>
        <v>9067.9838942278056</v>
      </c>
      <c r="Q39" s="13">
        <f>'High - Laggards'!S39</f>
        <v>851.94277358039324</v>
      </c>
      <c r="R39" s="4">
        <f t="shared" si="1"/>
        <v>52706.211427946851</v>
      </c>
      <c r="S39" s="4"/>
    </row>
    <row r="40" spans="2:19" x14ac:dyDescent="0.3">
      <c r="B40" s="10">
        <v>18.5</v>
      </c>
      <c r="C40" s="4">
        <f>'High - innovators'!M40</f>
        <v>19364.256338253494</v>
      </c>
      <c r="D40" s="4">
        <f>'High - Early adopters'!M40</f>
        <v>72039.237182498764</v>
      </c>
      <c r="E40" s="4">
        <f>'High - Early majority'!M40</f>
        <v>117329.4289051201</v>
      </c>
      <c r="F40" s="4">
        <f>'High - Late majority'!M40</f>
        <v>52846.482809356879</v>
      </c>
      <c r="G40" s="13">
        <f>'High - Laggards'!M40</f>
        <v>5337.6154358300464</v>
      </c>
      <c r="H40" s="4">
        <f t="shared" si="0"/>
        <v>266917.02067105926</v>
      </c>
      <c r="L40" s="10">
        <v>18.5</v>
      </c>
      <c r="M40" s="4">
        <f>'High - innovators'!S40</f>
        <v>4996.2294022794076</v>
      </c>
      <c r="N40" s="4">
        <f>'High - Early adopters'!S40</f>
        <v>15397.798816625358</v>
      </c>
      <c r="O40" s="4">
        <f>'High - Early majority'!S40</f>
        <v>22581.190942698631</v>
      </c>
      <c r="P40" s="4">
        <f>'High - Late majority'!S40</f>
        <v>9141.8003258878234</v>
      </c>
      <c r="Q40" s="13">
        <f>'High - Laggards'!S40</f>
        <v>874.85204017714329</v>
      </c>
      <c r="R40" s="4">
        <f t="shared" si="1"/>
        <v>52991.871527668365</v>
      </c>
      <c r="S40" s="4"/>
    </row>
    <row r="41" spans="2:19" x14ac:dyDescent="0.3">
      <c r="B41" s="10">
        <v>19</v>
      </c>
      <c r="C41" s="4">
        <f>'High - innovators'!M41</f>
        <v>19519.421655969531</v>
      </c>
      <c r="D41" s="4">
        <f>'High - Early adopters'!M41</f>
        <v>73029.188562624375</v>
      </c>
      <c r="E41" s="4">
        <f>'High - Early majority'!M41</f>
        <v>119377.96978942273</v>
      </c>
      <c r="F41" s="4">
        <f>'High - Late majority'!M41</f>
        <v>54061.310713841172</v>
      </c>
      <c r="G41" s="13">
        <f>'High - Laggards'!M41</f>
        <v>5678.7059324241845</v>
      </c>
      <c r="H41" s="4">
        <f t="shared" si="0"/>
        <v>271666.59665428195</v>
      </c>
      <c r="L41" s="10">
        <v>19</v>
      </c>
      <c r="M41" s="4">
        <f>'High - innovators'!S41</f>
        <v>5002.9687920411661</v>
      </c>
      <c r="N41" s="4">
        <f>'High - Early adopters'!S41</f>
        <v>15446.567386028719</v>
      </c>
      <c r="O41" s="4">
        <f>'High - Early majority'!S41</f>
        <v>22692.410997973395</v>
      </c>
      <c r="P41" s="4">
        <f>'High - Late majority'!S41</f>
        <v>9209.0043779508469</v>
      </c>
      <c r="Q41" s="13">
        <f>'High - Laggards'!S41</f>
        <v>896.01333711827385</v>
      </c>
      <c r="R41" s="4">
        <f t="shared" si="1"/>
        <v>53246.964891112402</v>
      </c>
      <c r="S41" s="4"/>
    </row>
    <row r="42" spans="2:19" x14ac:dyDescent="0.3">
      <c r="B42" s="10">
        <v>19.5</v>
      </c>
      <c r="C42" s="4">
        <f>'High - innovators'!M42</f>
        <v>19642.535034018318</v>
      </c>
      <c r="D42" s="4">
        <f>'High - Early adopters'!M42</f>
        <v>73869.918236128215</v>
      </c>
      <c r="E42" s="4">
        <f>'High - Early majority'!M42</f>
        <v>121179.23607424715</v>
      </c>
      <c r="F42" s="4">
        <f>'High - Late majority'!M42</f>
        <v>55161.118484715844</v>
      </c>
      <c r="G42" s="13">
        <f>'High - Laggards'!M42</f>
        <v>6006.8486763000392</v>
      </c>
      <c r="H42" s="4">
        <f t="shared" si="0"/>
        <v>275859.65650540951</v>
      </c>
      <c r="L42" s="10">
        <v>19.5</v>
      </c>
      <c r="M42" s="4">
        <f>'High - innovators'!S42</f>
        <v>5008.5177378935286</v>
      </c>
      <c r="N42" s="4">
        <f>'High - Early adopters'!S42</f>
        <v>15488.989937124508</v>
      </c>
      <c r="O42" s="4">
        <f>'High - Early majority'!S42</f>
        <v>22791.638521420085</v>
      </c>
      <c r="P42" s="4">
        <f>'High - Late majority'!S42</f>
        <v>9270.2818869622388</v>
      </c>
      <c r="Q42" s="13">
        <f>'High - Laggards'!S42</f>
        <v>915.62227062802515</v>
      </c>
      <c r="R42" s="4">
        <f t="shared" si="1"/>
        <v>53475.050354028383</v>
      </c>
      <c r="S42" s="4"/>
    </row>
    <row r="43" spans="2:19" x14ac:dyDescent="0.3">
      <c r="B43" s="10">
        <v>20</v>
      </c>
      <c r="C43" s="4">
        <f>'High - innovators'!M43</f>
        <v>19740.419013407271</v>
      </c>
      <c r="D43" s="4">
        <f>'High - Early adopters'!M43</f>
        <v>74584.924526027084</v>
      </c>
      <c r="E43" s="4">
        <f>'High - Early majority'!M43</f>
        <v>122764.508282674</v>
      </c>
      <c r="F43" s="4">
        <f>'High - Late majority'!M43</f>
        <v>56157.232598970702</v>
      </c>
      <c r="G43" s="13">
        <f>'High - Laggards'!M43</f>
        <v>6321.78607929806</v>
      </c>
      <c r="H43" s="4">
        <f t="shared" si="0"/>
        <v>279568.87050037709</v>
      </c>
      <c r="L43" s="10">
        <v>20</v>
      </c>
      <c r="M43" s="4">
        <f>'High - innovators'!S43</f>
        <v>5013.0684304803717</v>
      </c>
      <c r="N43" s="4">
        <f>'High - Early adopters'!S43</f>
        <v>15525.865322587637</v>
      </c>
      <c r="O43" s="4">
        <f>'High - Early majority'!S43</f>
        <v>22880.206701896161</v>
      </c>
      <c r="P43" s="4">
        <f>'High - Late majority'!S43</f>
        <v>9326.224042007243</v>
      </c>
      <c r="Q43" s="13">
        <f>'High - Laggards'!S43</f>
        <v>933.84578957460815</v>
      </c>
      <c r="R43" s="4">
        <f t="shared" si="1"/>
        <v>53679.210286546026</v>
      </c>
      <c r="S43" s="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A5F7A-D52E-4E10-AE0A-0CC002AE433B}">
  <dimension ref="B2:S43"/>
  <sheetViews>
    <sheetView topLeftCell="B1" zoomScaleNormal="100" workbookViewId="0">
      <selection activeCell="U36" sqref="U36"/>
    </sheetView>
  </sheetViews>
  <sheetFormatPr defaultRowHeight="14.4" x14ac:dyDescent="0.3"/>
  <cols>
    <col min="6" max="6" width="9.5546875" bestFit="1" customWidth="1"/>
    <col min="16" max="16" width="9.5546875" bestFit="1" customWidth="1"/>
  </cols>
  <sheetData>
    <row r="2" spans="2:19" x14ac:dyDescent="0.3">
      <c r="B2" s="7" t="s">
        <v>1</v>
      </c>
      <c r="C2" s="8" t="s">
        <v>17</v>
      </c>
      <c r="D2" s="8" t="s">
        <v>18</v>
      </c>
      <c r="E2" s="8" t="s">
        <v>19</v>
      </c>
      <c r="F2" s="8" t="s">
        <v>20</v>
      </c>
      <c r="G2" s="7" t="s">
        <v>21</v>
      </c>
      <c r="H2" s="8" t="s">
        <v>52</v>
      </c>
      <c r="L2" s="7" t="s">
        <v>1</v>
      </c>
      <c r="M2" s="8" t="s">
        <v>22</v>
      </c>
      <c r="N2" s="8" t="s">
        <v>23</v>
      </c>
      <c r="O2" s="8" t="s">
        <v>24</v>
      </c>
      <c r="P2" s="8" t="s">
        <v>25</v>
      </c>
      <c r="Q2" s="7" t="s">
        <v>26</v>
      </c>
      <c r="R2" s="8" t="s">
        <v>16</v>
      </c>
    </row>
    <row r="3" spans="2:19" x14ac:dyDescent="0.3">
      <c r="B3" s="10">
        <v>0</v>
      </c>
      <c r="C3" s="4">
        <f>'Medium - innovators'!M3</f>
        <v>3.5000000000000004</v>
      </c>
      <c r="D3" s="4">
        <f>'Medium - Early adopters'!M3</f>
        <v>54</v>
      </c>
      <c r="E3" s="4">
        <f>'Medium - Early majority'!M3</f>
        <v>204</v>
      </c>
      <c r="F3" s="4">
        <f>'Medium - Late majority'!M3</f>
        <v>340</v>
      </c>
      <c r="G3" s="13">
        <f>'Medium - Laggards'!M3</f>
        <v>96</v>
      </c>
      <c r="H3" s="4">
        <f>SUM(C3:G3)</f>
        <v>697.5</v>
      </c>
      <c r="L3" s="10">
        <v>0</v>
      </c>
      <c r="M3" s="4">
        <f>'Medium - innovators'!S3</f>
        <v>2.7637714607439348</v>
      </c>
      <c r="N3" s="4">
        <f>'Medium - Early adopters'!S3</f>
        <v>76.30011281840919</v>
      </c>
      <c r="O3" s="4">
        <f>'Medium - Early majority'!S3</f>
        <v>276.58034142734874</v>
      </c>
      <c r="P3" s="4">
        <f>'Medium - Late majority'!S3</f>
        <v>345.63069389362255</v>
      </c>
      <c r="Q3" s="13">
        <f>'Medium - Laggards'!S3</f>
        <v>20.706500597906356</v>
      </c>
      <c r="R3" s="4">
        <f>SUM(M3:Q3)</f>
        <v>721.98142019803072</v>
      </c>
      <c r="S3" s="4"/>
    </row>
    <row r="4" spans="2:19" x14ac:dyDescent="0.3">
      <c r="B4" s="10">
        <v>0.5</v>
      </c>
      <c r="C4" s="4">
        <f>'Medium - innovators'!M4</f>
        <v>5.4762714607439351</v>
      </c>
      <c r="D4" s="4">
        <f>'Medium - Early adopters'!M4</f>
        <v>120.31011281840918</v>
      </c>
      <c r="E4" s="4">
        <f>'Medium - Early majority'!M4</f>
        <v>447.94034142734876</v>
      </c>
      <c r="F4" s="4">
        <f>'Medium - Late majority'!M4</f>
        <v>639.73069389362263</v>
      </c>
      <c r="G4" s="13">
        <f>'Medium - Laggards'!M4</f>
        <v>109.50650059790635</v>
      </c>
      <c r="H4" s="4">
        <f t="shared" ref="H4:H43" si="0">SUM(C4:G4)</f>
        <v>1322.9639201980308</v>
      </c>
      <c r="L4" s="10">
        <v>0.5</v>
      </c>
      <c r="M4" s="4">
        <f>'Medium - innovators'!S4</f>
        <v>5.0925799040752473</v>
      </c>
      <c r="N4" s="4">
        <f>'Medium - Early adopters'!S4</f>
        <v>143.45190657847874</v>
      </c>
      <c r="O4" s="4">
        <f>'Medium - Early majority'!S4</f>
        <v>508.76408208065646</v>
      </c>
      <c r="P4" s="4">
        <f>'Medium - Late majority'!S4</f>
        <v>574.23532718550803</v>
      </c>
      <c r="Q4" s="13">
        <f>'Medium - Laggards'!S4</f>
        <v>24.234464054559524</v>
      </c>
      <c r="R4" s="4">
        <f t="shared" ref="R4:R43" si="1">SUM(M4:Q4)</f>
        <v>1255.7783598032781</v>
      </c>
      <c r="S4" s="4"/>
    </row>
    <row r="5" spans="2:19" x14ac:dyDescent="0.3">
      <c r="B5" s="10">
        <v>1</v>
      </c>
      <c r="C5" s="4">
        <f>'Medium - innovators'!M5</f>
        <v>9.3366902861517964</v>
      </c>
      <c r="D5" s="4">
        <f>'Medium - Early adopters'!M5</f>
        <v>241.50464852548222</v>
      </c>
      <c r="E5" s="4">
        <f>'Medium - Early majority'!M5</f>
        <v>885.03396887962936</v>
      </c>
      <c r="F5" s="4">
        <f>'Medium - Late majority'!M5</f>
        <v>1127.6023774034916</v>
      </c>
      <c r="G5" s="13">
        <f>'Medium - Laggards'!M5</f>
        <v>125.5279771076229</v>
      </c>
      <c r="H5" s="4">
        <f t="shared" si="0"/>
        <v>2389.0056622023776</v>
      </c>
      <c r="L5" s="10">
        <v>1</v>
      </c>
      <c r="M5" s="4">
        <f>'Medium - innovators'!S5</f>
        <v>8.7739451207933001</v>
      </c>
      <c r="N5" s="4">
        <f>'Medium - Early adopters'!S5</f>
        <v>228.11353342071141</v>
      </c>
      <c r="O5" s="4">
        <f>'Medium - Early majority'!S5</f>
        <v>807.13847341690564</v>
      </c>
      <c r="P5" s="4">
        <f>'Medium - Late majority'!S5</f>
        <v>866.44051994911081</v>
      </c>
      <c r="Q5" s="13">
        <f>'Medium - Laggards'!S5</f>
        <v>28.406759691511173</v>
      </c>
      <c r="R5" s="4">
        <f t="shared" si="1"/>
        <v>1938.8732315990324</v>
      </c>
      <c r="S5" s="4"/>
    </row>
    <row r="6" spans="2:19" x14ac:dyDescent="0.3">
      <c r="B6" s="10">
        <v>1.5</v>
      </c>
      <c r="C6" s="4">
        <f>'Medium - innovators'!M6</f>
        <v>16.009880092560941</v>
      </c>
      <c r="D6" s="4">
        <f>'Medium - Early adopters'!M6</f>
        <v>424.9398219689794</v>
      </c>
      <c r="E6" s="4">
        <f>'Medium - Early majority'!M6</f>
        <v>1550.5670072757944</v>
      </c>
      <c r="F6" s="4">
        <f>'Medium - Late majority'!M6</f>
        <v>1841.816576403131</v>
      </c>
      <c r="G6" s="13">
        <f>'Medium - Laggards'!M6</f>
        <v>144.52013851606236</v>
      </c>
      <c r="H6" s="4">
        <f t="shared" si="0"/>
        <v>3977.8534242565279</v>
      </c>
      <c r="L6" s="10">
        <v>1.5</v>
      </c>
      <c r="M6" s="4">
        <f>'Medium - innovators'!S6</f>
        <v>13.489804247997261</v>
      </c>
      <c r="N6" s="4">
        <f>'Medium - Early adopters'!S6</f>
        <v>317.96957491943255</v>
      </c>
      <c r="O6" s="4">
        <f>'Medium - Early majority'!S6</f>
        <v>1136.4613476422905</v>
      </c>
      <c r="P6" s="4">
        <f>'Medium - Late majority'!S6</f>
        <v>1202.1450424044356</v>
      </c>
      <c r="Q6" s="13">
        <f>'Medium - Laggards'!S6</f>
        <v>33.324216342196763</v>
      </c>
      <c r="R6" s="4">
        <f t="shared" si="1"/>
        <v>2703.3899855563527</v>
      </c>
      <c r="S6" s="4"/>
    </row>
    <row r="7" spans="2:19" x14ac:dyDescent="0.3">
      <c r="B7" s="10">
        <v>2</v>
      </c>
      <c r="C7" s="4">
        <f>'Medium - innovators'!M7</f>
        <v>25.897461319731988</v>
      </c>
      <c r="D7" s="4">
        <f>'Medium - Early adopters'!M7</f>
        <v>664.29552982415066</v>
      </c>
      <c r="E7" s="4">
        <f>'Medium - Early majority'!M7</f>
        <v>2438.9376337539579</v>
      </c>
      <c r="F7" s="4">
        <f>'Medium - Late majority'!M7</f>
        <v>2795.3163809931439</v>
      </c>
      <c r="G7" s="13">
        <f>'Medium - Laggards'!M7</f>
        <v>167.00534446955444</v>
      </c>
      <c r="H7" s="4">
        <f t="shared" si="0"/>
        <v>6091.4523503605387</v>
      </c>
      <c r="L7" s="10">
        <v>2</v>
      </c>
      <c r="M7" s="4">
        <f>'Medium - innovators'!S7</f>
        <v>18.568323524668124</v>
      </c>
      <c r="N7" s="4">
        <f>'Medium - Early adopters'!S7</f>
        <v>404.64949177261559</v>
      </c>
      <c r="O7" s="4">
        <f>'Medium - Early majority'!S7</f>
        <v>1467.316573084056</v>
      </c>
      <c r="P7" s="4">
        <f>'Medium - Late majority'!S7</f>
        <v>1559.7771129160924</v>
      </c>
      <c r="Q7" s="13">
        <f>'Medium - Laggards'!S7</f>
        <v>39.099937091745019</v>
      </c>
      <c r="R7" s="4">
        <f t="shared" si="1"/>
        <v>3489.4114383891774</v>
      </c>
      <c r="S7" s="4"/>
    </row>
    <row r="8" spans="2:19" x14ac:dyDescent="0.3">
      <c r="B8" s="10">
        <v>2.5</v>
      </c>
      <c r="C8" s="4">
        <f>'Medium - innovators'!M8</f>
        <v>38.638856047460415</v>
      </c>
      <c r="D8" s="4">
        <f>'Medium - Early adopters'!M8</f>
        <v>946.05034857929832</v>
      </c>
      <c r="E8" s="4">
        <f>'Medium - Early majority'!M8</f>
        <v>3516.0241854373808</v>
      </c>
      <c r="F8" s="4">
        <f>'Medium - Late majority'!M8</f>
        <v>3977.7257824751619</v>
      </c>
      <c r="G8" s="13">
        <f>'Medium - Laggards'!M8</f>
        <v>193.57988072608288</v>
      </c>
      <c r="H8" s="4">
        <f t="shared" si="0"/>
        <v>8672.0190532653851</v>
      </c>
      <c r="L8" s="10">
        <v>2.5</v>
      </c>
      <c r="M8" s="4">
        <f>'Medium - innovators'!S8</f>
        <v>23.51066334287832</v>
      </c>
      <c r="N8" s="4">
        <f>'Medium - Early adopters'!S8</f>
        <v>485.04190991755837</v>
      </c>
      <c r="O8" s="4">
        <f>'Medium - Early majority'!S8</f>
        <v>1783.895364402659</v>
      </c>
      <c r="P8" s="4">
        <f>'Medium - Late majority'!S8</f>
        <v>1923.1456546033571</v>
      </c>
      <c r="Q8" s="13">
        <f>'Medium - Laggards'!S8</f>
        <v>45.864125959827845</v>
      </c>
      <c r="R8" s="4">
        <f t="shared" si="1"/>
        <v>4261.457718226281</v>
      </c>
      <c r="S8" s="4"/>
    </row>
    <row r="9" spans="2:19" x14ac:dyDescent="0.3">
      <c r="B9" s="10">
        <v>3</v>
      </c>
      <c r="C9" s="4">
        <f>'Medium - innovators'!M9</f>
        <v>53.455776779660141</v>
      </c>
      <c r="D9" s="4">
        <f>'Medium - Early adopters'!M9</f>
        <v>1256.0729440096864</v>
      </c>
      <c r="E9" s="4">
        <f>'Medium - Early majority'!M9</f>
        <v>4737.3556801700588</v>
      </c>
      <c r="F9" s="4">
        <f>'Medium - Late majority'!M9</f>
        <v>5363.8784564443722</v>
      </c>
      <c r="G9" s="13">
        <f>'Medium - Laggards'!M9</f>
        <v>224.92551563145452</v>
      </c>
      <c r="H9" s="4">
        <f t="shared" si="0"/>
        <v>11635.688373035231</v>
      </c>
      <c r="L9" s="10">
        <v>3</v>
      </c>
      <c r="M9" s="4">
        <f>'Medium - innovators'!S9</f>
        <v>28.16812116835121</v>
      </c>
      <c r="N9" s="4">
        <f>'Medium - Early adopters'!S9</f>
        <v>559.40330220441422</v>
      </c>
      <c r="O9" s="4">
        <f>'Medium - Early majority'!S9</f>
        <v>2081.5400034070076</v>
      </c>
      <c r="P9" s="4">
        <f>'Medium - Late majority'!S9</f>
        <v>2283.4564634692433</v>
      </c>
      <c r="Q9" s="13">
        <f>'Medium - Laggards'!S9</f>
        <v>53.774612910733495</v>
      </c>
      <c r="R9" s="4">
        <f t="shared" si="1"/>
        <v>5006.3425031597499</v>
      </c>
      <c r="S9" s="4"/>
    </row>
    <row r="10" spans="2:19" x14ac:dyDescent="0.3">
      <c r="B10" s="10">
        <v>3.5</v>
      </c>
      <c r="C10" s="4">
        <f>'Medium - innovators'!M10</f>
        <v>69.596348172587824</v>
      </c>
      <c r="D10" s="4">
        <f>'Medium - Early adopters'!M10</f>
        <v>1583.1027515723085</v>
      </c>
      <c r="E10" s="4">
        <f>'Medium - Early majority'!M10</f>
        <v>6060.9187747498563</v>
      </c>
      <c r="F10" s="4">
        <f>'Medium - Late majority'!M10</f>
        <v>6923.2113282936252</v>
      </c>
      <c r="G10" s="13">
        <f>'Medium - Laggards'!M10</f>
        <v>261.83071486982891</v>
      </c>
      <c r="H10" s="4">
        <f t="shared" si="0"/>
        <v>14898.659917658208</v>
      </c>
      <c r="L10" s="10">
        <v>3.5</v>
      </c>
      <c r="M10" s="4">
        <f>'Medium - innovators'!S10</f>
        <v>32.652639791698995</v>
      </c>
      <c r="N10" s="4">
        <f>'Medium - Early adopters'!S10</f>
        <v>629.84678897708807</v>
      </c>
      <c r="O10" s="4">
        <f>'Medium - Early majority'!S10</f>
        <v>2362.7565579079073</v>
      </c>
      <c r="P10" s="4">
        <f>'Medium - Late majority'!S10</f>
        <v>2638.8934379760835</v>
      </c>
      <c r="Q10" s="13">
        <f>'Medium - Laggards'!S10</f>
        <v>63.038035851687951</v>
      </c>
      <c r="R10" s="4">
        <f t="shared" si="1"/>
        <v>5727.1874605044659</v>
      </c>
      <c r="S10" s="4"/>
    </row>
    <row r="11" spans="2:19" x14ac:dyDescent="0.3">
      <c r="B11" s="10">
        <v>4</v>
      </c>
      <c r="C11" s="4">
        <f>'Medium - innovators'!M11</f>
        <v>86.589809625454564</v>
      </c>
      <c r="D11" s="4">
        <f>'Medium - Early adopters'!M11</f>
        <v>1920.0755315085194</v>
      </c>
      <c r="E11" s="4">
        <f>'Medium - Early majority'!M11</f>
        <v>7453.9283286977861</v>
      </c>
      <c r="F11" s="4">
        <f>'Medium - Late majority'!M11</f>
        <v>8627.4712369500685</v>
      </c>
      <c r="G11" s="13">
        <f>'Medium - Laggards'!M11</f>
        <v>305.23144710627969</v>
      </c>
      <c r="H11" s="4">
        <f t="shared" si="0"/>
        <v>18393.296353888109</v>
      </c>
      <c r="L11" s="10">
        <v>4</v>
      </c>
      <c r="M11" s="4">
        <f>'Medium - innovators'!S11</f>
        <v>37.253057924974378</v>
      </c>
      <c r="N11" s="4">
        <f>'Medium - Early adopters'!S11</f>
        <v>699.8149461595583</v>
      </c>
      <c r="O11" s="4">
        <f>'Medium - Early majority'!S11</f>
        <v>2634.932022445696</v>
      </c>
      <c r="P11" s="4">
        <f>'Medium - Late majority'!S11</f>
        <v>2993.9796226476192</v>
      </c>
      <c r="Q11" s="13">
        <f>'Medium - Laggards'!S11</f>
        <v>73.949953574524073</v>
      </c>
      <c r="R11" s="4">
        <f t="shared" si="1"/>
        <v>6439.9296027523724</v>
      </c>
      <c r="S11" s="4"/>
    </row>
    <row r="12" spans="2:19" x14ac:dyDescent="0.3">
      <c r="B12" s="10">
        <v>4.5</v>
      </c>
      <c r="C12" s="4">
        <f>'Medium - innovators'!M12</f>
        <v>104.36016038470166</v>
      </c>
      <c r="D12" s="4">
        <f>'Medium - Early adopters'!M12</f>
        <v>2264.6765043390014</v>
      </c>
      <c r="E12" s="4">
        <f>'Medium - Early majority'!M12</f>
        <v>8896.2318185518361</v>
      </c>
      <c r="F12" s="4">
        <f>'Medium - Late majority'!M12</f>
        <v>10456.742242609429</v>
      </c>
      <c r="G12" s="13">
        <f>'Medium - Laggards'!M12</f>
        <v>356.28904214783279</v>
      </c>
      <c r="H12" s="4">
        <f t="shared" si="0"/>
        <v>22078.299768032801</v>
      </c>
      <c r="L12" s="10">
        <v>4.5</v>
      </c>
      <c r="M12" s="4">
        <f>'Medium - innovators'!S12</f>
        <v>42.437980272063108</v>
      </c>
      <c r="N12" s="4">
        <f>'Medium - Early adopters'!S12</f>
        <v>774.28459653600623</v>
      </c>
      <c r="O12" s="4">
        <f>'Medium - Early majority'!S12</f>
        <v>2909.9144128385028</v>
      </c>
      <c r="P12" s="4">
        <f>'Medium - Late majority'!S12</f>
        <v>3359.7731561919854</v>
      </c>
      <c r="Q12" s="13">
        <f>'Medium - Laggards'!S12</f>
        <v>86.966951037713812</v>
      </c>
      <c r="R12" s="4">
        <f t="shared" si="1"/>
        <v>7173.377096876271</v>
      </c>
      <c r="S12" s="4"/>
    </row>
    <row r="13" spans="2:19" x14ac:dyDescent="0.3">
      <c r="B13" s="10">
        <v>5</v>
      </c>
      <c r="C13" s="4">
        <f>'Medium - innovators'!M13</f>
        <v>123.31710457020688</v>
      </c>
      <c r="D13" s="4">
        <f>'Medium - Early adopters'!M13</f>
        <v>2619.9959475722922</v>
      </c>
      <c r="E13" s="4">
        <f>'Medium - Early majority'!M13</f>
        <v>10382.749140422045</v>
      </c>
      <c r="F13" s="4">
        <f>'Medium - Late majority'!M13</f>
        <v>12404.855196049142</v>
      </c>
      <c r="G13" s="13">
        <f>'Medium - Laggards'!M13</f>
        <v>416.53431502445915</v>
      </c>
      <c r="H13" s="4">
        <f t="shared" si="0"/>
        <v>25947.451703638144</v>
      </c>
      <c r="L13" s="10">
        <v>5</v>
      </c>
      <c r="M13" s="4">
        <f>'Medium - innovators'!S13</f>
        <v>48.945802741776689</v>
      </c>
      <c r="N13" s="4">
        <f>'Medium - Early adopters'!S13</f>
        <v>860.50288918950866</v>
      </c>
      <c r="O13" s="4">
        <f>'Medium - Early majority'!S13</f>
        <v>3204.9544851632181</v>
      </c>
      <c r="P13" s="4">
        <f>'Medium - Late majority'!S13</f>
        <v>3755.1843155840311</v>
      </c>
      <c r="Q13" s="13">
        <f>'Medium - Laggards'!S13</f>
        <v>102.82962472434575</v>
      </c>
      <c r="R13" s="4">
        <f t="shared" si="1"/>
        <v>7972.4171174028806</v>
      </c>
      <c r="S13" s="4"/>
    </row>
    <row r="14" spans="2:19" x14ac:dyDescent="0.3">
      <c r="B14" s="10">
        <v>5.5</v>
      </c>
      <c r="C14" s="4">
        <f>'Medium - innovators'!M14</f>
        <v>144.516558783687</v>
      </c>
      <c r="D14" s="4">
        <f>'Medium - Early adopters'!M14</f>
        <v>2995.7995864609265</v>
      </c>
      <c r="E14" s="4">
        <f>'Medium - Early majority'!M14</f>
        <v>11926.463763117736</v>
      </c>
      <c r="F14" s="4">
        <f>'Medium - Late majority'!M14</f>
        <v>14485.384060166538</v>
      </c>
      <c r="G14" s="13">
        <f>'Medium - Laggards'!M14</f>
        <v>488.12386612197048</v>
      </c>
      <c r="H14" s="4">
        <f t="shared" si="0"/>
        <v>30040.287834650859</v>
      </c>
      <c r="L14" s="10">
        <v>5.5</v>
      </c>
      <c r="M14" s="4">
        <f>'Medium - innovators'!S14</f>
        <v>57.969510857942275</v>
      </c>
      <c r="N14" s="4">
        <f>'Medium - Early adopters'!S14</f>
        <v>969.14189038190091</v>
      </c>
      <c r="O14" s="4">
        <f>'Medium - Early majority'!S14</f>
        <v>3544.4088949242646</v>
      </c>
      <c r="P14" s="4">
        <f>'Medium - Late majority'!S14</f>
        <v>4209.1913604701185</v>
      </c>
      <c r="Q14" s="13">
        <f>'Medium - Laggards'!S14</f>
        <v>122.75995927381521</v>
      </c>
      <c r="R14" s="4">
        <f t="shared" si="1"/>
        <v>8903.4716159080417</v>
      </c>
      <c r="S14" s="4"/>
    </row>
    <row r="15" spans="2:19" x14ac:dyDescent="0.3">
      <c r="B15" s="10">
        <v>6</v>
      </c>
      <c r="C15" s="4">
        <f>'Medium - innovators'!M15</f>
        <v>169.96984391529972</v>
      </c>
      <c r="D15" s="4">
        <f>'Medium - Early adopters'!M15</f>
        <v>3410.7185533475558</v>
      </c>
      <c r="E15" s="4">
        <f>'Medium - Early majority'!M15</f>
        <v>13562.638455943163</v>
      </c>
      <c r="F15" s="4">
        <f>'Medium - Late majority'!M15</f>
        <v>16739.048572514173</v>
      </c>
      <c r="G15" s="13">
        <f>'Medium - Laggards'!M15</f>
        <v>574.27453543663785</v>
      </c>
      <c r="H15" s="4">
        <f t="shared" si="0"/>
        <v>34456.649961156829</v>
      </c>
      <c r="L15" s="10">
        <v>6</v>
      </c>
      <c r="M15" s="4">
        <f>'Medium - innovators'!S15</f>
        <v>71.44711500395141</v>
      </c>
      <c r="N15" s="4">
        <f>'Medium - Early adopters'!S15</f>
        <v>1115.6042023054617</v>
      </c>
      <c r="O15" s="4">
        <f>'Medium - Early majority'!S15</f>
        <v>3961.1909676777914</v>
      </c>
      <c r="P15" s="4">
        <f>'Medium - Late majority'!S15</f>
        <v>4762.9872456739176</v>
      </c>
      <c r="Q15" s="13">
        <f>'Medium - Laggards'!S15</f>
        <v>148.75347737924756</v>
      </c>
      <c r="R15" s="4">
        <f t="shared" si="1"/>
        <v>10059.98300804037</v>
      </c>
      <c r="S15" s="4"/>
    </row>
    <row r="16" spans="2:19" x14ac:dyDescent="0.3">
      <c r="B16" s="10">
        <v>6.5</v>
      </c>
      <c r="C16" s="4">
        <f>'Medium - innovators'!M16</f>
        <v>203.17374403830868</v>
      </c>
      <c r="D16" s="4">
        <f>'Medium - Early adopters'!M16</f>
        <v>3895.3398232837199</v>
      </c>
      <c r="E16" s="4">
        <f>'Medium - Early majority'!M16</f>
        <v>15353.807270670048</v>
      </c>
      <c r="F16" s="4">
        <f>'Medium - Late majority'!M16</f>
        <v>19242.264260898679</v>
      </c>
      <c r="G16" s="13">
        <f>'Medium - Laggards'!M16</f>
        <v>679.9574226581376</v>
      </c>
      <c r="H16" s="4">
        <f t="shared" si="0"/>
        <v>39374.542521548894</v>
      </c>
      <c r="L16" s="10">
        <v>6.5</v>
      </c>
      <c r="M16" s="4">
        <f>'Medium - innovators'!S16</f>
        <v>92.361214384435556</v>
      </c>
      <c r="N16" s="4">
        <f>'Medium - Early adopters'!S16</f>
        <v>1320.4823655478133</v>
      </c>
      <c r="O16" s="4">
        <f>'Medium - Early majority'!S16</f>
        <v>4495.7987083464286</v>
      </c>
      <c r="P16" s="4">
        <f>'Medium - Late majority'!S16</f>
        <v>5469.5376174835646</v>
      </c>
      <c r="Q16" s="13">
        <f>'Medium - Laggards'!S16</f>
        <v>183.95716360932732</v>
      </c>
      <c r="R16" s="4">
        <f t="shared" si="1"/>
        <v>11562.137069371569</v>
      </c>
      <c r="S16" s="4"/>
    </row>
    <row r="17" spans="2:19" x14ac:dyDescent="0.3">
      <c r="B17" s="10">
        <v>7</v>
      </c>
      <c r="C17" s="4">
        <f>'Medium - innovators'!M17</f>
        <v>249.82086601412479</v>
      </c>
      <c r="D17" s="4">
        <f>'Medium - Early adopters'!M17</f>
        <v>4495.1843215240451</v>
      </c>
      <c r="E17" s="4">
        <f>'Medium - Early majority'!M17</f>
        <v>17392.99681570927</v>
      </c>
      <c r="F17" s="4">
        <f>'Medium - Late majority'!M17</f>
        <v>22114.096203160923</v>
      </c>
      <c r="G17" s="13">
        <f>'Medium - Laggards'!M17</f>
        <v>812.91777956810461</v>
      </c>
      <c r="H17" s="4">
        <f t="shared" si="0"/>
        <v>45065.015985976468</v>
      </c>
      <c r="L17" s="10">
        <v>7</v>
      </c>
      <c r="M17" s="4">
        <f>'Medium - innovators'!S17</f>
        <v>124.46587998002023</v>
      </c>
      <c r="N17" s="4">
        <f>'Medium - Early adopters'!S17</f>
        <v>1606.3178320207744</v>
      </c>
      <c r="O17" s="4">
        <f>'Medium - Early majority'!S17</f>
        <v>5188.7059533803867</v>
      </c>
      <c r="P17" s="4">
        <f>'Medium - Late majority'!S17</f>
        <v>6385.2386094374124</v>
      </c>
      <c r="Q17" s="13">
        <f>'Medium - Laggards'!S17</f>
        <v>233.01784914766526</v>
      </c>
      <c r="R17" s="4">
        <f t="shared" si="1"/>
        <v>13537.746123966259</v>
      </c>
      <c r="S17" s="4"/>
    </row>
    <row r="18" spans="2:19" x14ac:dyDescent="0.3">
      <c r="B18" s="10">
        <v>7.5</v>
      </c>
      <c r="C18" s="4">
        <f>'Medium - innovators'!M18</f>
        <v>318.07705114096694</v>
      </c>
      <c r="D18" s="4">
        <f>'Medium - Early adopters'!M18</f>
        <v>5269.8930540628708</v>
      </c>
      <c r="E18" s="4">
        <f>'Medium - Early majority'!M18</f>
        <v>19798.823278576176</v>
      </c>
      <c r="F18" s="4">
        <f>'Medium - Late majority'!M18</f>
        <v>25513.93182517161</v>
      </c>
      <c r="G18" s="13">
        <f>'Medium - Laggards'!M18</f>
        <v>984.96679524816204</v>
      </c>
      <c r="H18" s="4">
        <f t="shared" si="0"/>
        <v>51885.692004199787</v>
      </c>
      <c r="L18" s="10">
        <v>7.5</v>
      </c>
      <c r="M18" s="4">
        <f>'Medium - innovators'!S18</f>
        <v>169.8718919833596</v>
      </c>
      <c r="N18" s="4">
        <f>'Medium - Early adopters'!S18</f>
        <v>1985.5135720247847</v>
      </c>
      <c r="O18" s="4">
        <f>'Medium - Early majority'!S18</f>
        <v>6060.6323552960966</v>
      </c>
      <c r="P18" s="4">
        <f>'Medium - Late majority'!S18</f>
        <v>7545.8594759046955</v>
      </c>
      <c r="Q18" s="13">
        <f>'Medium - Laggards'!S18</f>
        <v>302.00191927620676</v>
      </c>
      <c r="R18" s="4">
        <f t="shared" si="1"/>
        <v>16063.879214485143</v>
      </c>
      <c r="S18" s="4"/>
    </row>
    <row r="19" spans="2:19" x14ac:dyDescent="0.3">
      <c r="B19" s="10">
        <v>8</v>
      </c>
      <c r="C19" s="4">
        <f>'Medium - innovators'!M19</f>
        <v>416.38160661760901</v>
      </c>
      <c r="D19" s="4">
        <f>'Medium - Early adopters'!M19</f>
        <v>6280.4764110860242</v>
      </c>
      <c r="E19" s="4">
        <f>'Medium - Early majority'!M19</f>
        <v>22691.643909300084</v>
      </c>
      <c r="F19" s="4">
        <f>'Medium - Late majority'!M19</f>
        <v>29615.410504678141</v>
      </c>
      <c r="G19" s="13">
        <f>'Medium - Laggards'!M19</f>
        <v>1213.0962048807567</v>
      </c>
      <c r="H19" s="4">
        <f t="shared" si="0"/>
        <v>60217.008636562612</v>
      </c>
      <c r="L19" s="10">
        <v>8</v>
      </c>
      <c r="M19" s="4">
        <f>'Medium - innovators'!S19</f>
        <v>223.9239313536437</v>
      </c>
      <c r="N19" s="4">
        <f>'Medium - Early adopters'!S19</f>
        <v>2438.5201516195775</v>
      </c>
      <c r="O19" s="4">
        <f>'Medium - Early majority'!S19</f>
        <v>7081.6804322156095</v>
      </c>
      <c r="P19" s="4">
        <f>'Medium - Late majority'!S19</f>
        <v>8925.1535850448836</v>
      </c>
      <c r="Q19" s="13">
        <f>'Medium - Laggards'!S19</f>
        <v>397.00356821907616</v>
      </c>
      <c r="R19" s="4">
        <f t="shared" si="1"/>
        <v>19066.28166845279</v>
      </c>
      <c r="S19" s="4"/>
    </row>
    <row r="20" spans="2:19" x14ac:dyDescent="0.3">
      <c r="B20" s="10">
        <v>8.5</v>
      </c>
      <c r="C20" s="4">
        <f>'Medium - innovators'!M20</f>
        <v>546.61967648229074</v>
      </c>
      <c r="D20" s="4">
        <f>'Medium - Early adopters'!M20</f>
        <v>7557.1084266546868</v>
      </c>
      <c r="E20" s="4">
        <f>'Medium - Early majority'!M20</f>
        <v>26142.661316027683</v>
      </c>
      <c r="F20" s="4">
        <f>'Medium - Late majority'!M20</f>
        <v>34542.483671591472</v>
      </c>
      <c r="G20" s="13">
        <f>'Medium - Laggards'!M20</f>
        <v>1519.117557733776</v>
      </c>
      <c r="H20" s="4">
        <f t="shared" si="0"/>
        <v>70307.990648489897</v>
      </c>
      <c r="L20" s="10">
        <v>8.5</v>
      </c>
      <c r="M20" s="4">
        <f>'Medium - innovators'!S20</f>
        <v>274.30482592388728</v>
      </c>
      <c r="N20" s="4">
        <f>'Medium - Early adopters'!S20</f>
        <v>2902.3915672889939</v>
      </c>
      <c r="O20" s="4">
        <f>'Medium - Early majority'!S20</f>
        <v>8152.2257244461507</v>
      </c>
      <c r="P20" s="4">
        <f>'Medium - Late majority'!S20</f>
        <v>10402.059034169391</v>
      </c>
      <c r="Q20" s="13">
        <f>'Medium - Laggards'!S20</f>
        <v>520.52354992005849</v>
      </c>
      <c r="R20" s="4">
        <f t="shared" si="1"/>
        <v>22251.504701748483</v>
      </c>
      <c r="S20" s="4"/>
    </row>
    <row r="21" spans="2:19" x14ac:dyDescent="0.3">
      <c r="B21" s="10">
        <v>9</v>
      </c>
      <c r="C21" s="4">
        <f>'Medium - innovators'!M21</f>
        <v>697.93507519766263</v>
      </c>
      <c r="D21" s="4">
        <f>'Medium - Early adopters'!M21</f>
        <v>9061.4349350125631</v>
      </c>
      <c r="E21" s="4">
        <f>'Medium - Early majority'!M21</f>
        <v>30112.061229909406</v>
      </c>
      <c r="F21" s="4">
        <f>'Medium - Late majority'!M21</f>
        <v>40281.307410096015</v>
      </c>
      <c r="G21" s="13">
        <f>'Medium - Laggards'!M21</f>
        <v>1925.7072908238013</v>
      </c>
      <c r="H21" s="4">
        <f t="shared" si="0"/>
        <v>82078.445941039448</v>
      </c>
      <c r="L21" s="10">
        <v>9</v>
      </c>
      <c r="M21" s="4">
        <f>'Medium - innovators'!S21</f>
        <v>310.96051207458345</v>
      </c>
      <c r="N21" s="4">
        <f>'Medium - Early adopters'!S21</f>
        <v>3300.3444292136214</v>
      </c>
      <c r="O21" s="4">
        <f>'Medium - Early majority'!S21</f>
        <v>9133.3582553656979</v>
      </c>
      <c r="P21" s="4">
        <f>'Medium - Late majority'!S21</f>
        <v>11789.719396519709</v>
      </c>
      <c r="Q21" s="13">
        <f>'Medium - Laggards'!S21</f>
        <v>666.87672011080485</v>
      </c>
      <c r="R21" s="4">
        <f t="shared" si="1"/>
        <v>25201.259313284419</v>
      </c>
      <c r="S21" s="4"/>
    </row>
    <row r="22" spans="2:19" x14ac:dyDescent="0.3">
      <c r="B22" s="10">
        <v>9.5</v>
      </c>
      <c r="C22" s="4">
        <f>'Medium - innovators'!M22</f>
        <v>851.86019535277194</v>
      </c>
      <c r="D22" s="4">
        <f>'Medium - Early adopters'!M22</f>
        <v>10685.413901248859</v>
      </c>
      <c r="E22" s="4">
        <f>'Medium - Early majority'!M22</f>
        <v>34427.489688489601</v>
      </c>
      <c r="F22" s="4">
        <f>'Medium - Late majority'!M22</f>
        <v>46633.050306252757</v>
      </c>
      <c r="G22" s="13">
        <f>'Medium - Laggards'!M22</f>
        <v>2448.1559641228209</v>
      </c>
      <c r="H22" s="4">
        <f t="shared" si="0"/>
        <v>95045.970055466809</v>
      </c>
      <c r="L22" s="10">
        <v>9.5</v>
      </c>
      <c r="M22" s="4">
        <f>'Medium - innovators'!S22</f>
        <v>333.2355485137943</v>
      </c>
      <c r="N22" s="4">
        <f>'Medium - Early adopters'!S22</f>
        <v>3591.3253588935559</v>
      </c>
      <c r="O22" s="4">
        <f>'Medium - Early majority'!S22</f>
        <v>9920.738481305676</v>
      </c>
      <c r="P22" s="4">
        <f>'Medium - Late majority'!S22</f>
        <v>12932.810449010494</v>
      </c>
      <c r="Q22" s="13">
        <f>'Medium - Laggards'!S22</f>
        <v>821.83034814009443</v>
      </c>
      <c r="R22" s="4">
        <f t="shared" si="1"/>
        <v>27599.940185863612</v>
      </c>
      <c r="S22" s="4"/>
    </row>
    <row r="23" spans="2:19" x14ac:dyDescent="0.3">
      <c r="B23" s="10">
        <v>10</v>
      </c>
      <c r="C23" s="4">
        <f>'Medium - innovators'!M23</f>
        <v>993.42719991219246</v>
      </c>
      <c r="D23" s="4">
        <f>'Medium - Early adopters'!M23</f>
        <v>12299.937688411377</v>
      </c>
      <c r="E23" s="4">
        <f>'Medium - Early majority'!M23</f>
        <v>38839.829819636943</v>
      </c>
      <c r="F23" s="4">
        <f>'Medium - Late majority'!M23</f>
        <v>53270.398963919128</v>
      </c>
      <c r="G23" s="13">
        <f>'Medium - Laggards'!M23</f>
        <v>3086.3746149537037</v>
      </c>
      <c r="H23" s="4">
        <f t="shared" si="0"/>
        <v>108489.96828683335</v>
      </c>
      <c r="L23" s="10">
        <v>10</v>
      </c>
      <c r="M23" s="4">
        <f>'Medium - innovators'!S23</f>
        <v>345.59218127913397</v>
      </c>
      <c r="N23" s="4">
        <f>'Medium - Early adopters'!S23</f>
        <v>3782.0873585004056</v>
      </c>
      <c r="O23" s="4">
        <f>'Medium - Early majority'!S23</f>
        <v>10492.340148551157</v>
      </c>
      <c r="P23" s="4">
        <f>'Medium - Late majority'!S23</f>
        <v>13784.422716061399</v>
      </c>
      <c r="Q23" s="13">
        <f>'Medium - Laggards'!S23</f>
        <v>969.79380715170112</v>
      </c>
      <c r="R23" s="4">
        <f t="shared" si="1"/>
        <v>29374.236211543797</v>
      </c>
      <c r="S23" s="4"/>
    </row>
    <row r="24" spans="2:19" x14ac:dyDescent="0.3">
      <c r="B24" s="10">
        <v>10.5</v>
      </c>
      <c r="C24" s="4">
        <f>'Medium - innovators'!M24</f>
        <v>1115.498261211083</v>
      </c>
      <c r="D24" s="4">
        <f>'Medium - Early adopters'!M24</f>
        <v>13806.536574555677</v>
      </c>
      <c r="E24" s="4">
        <f>'Medium - Early majority'!M24</f>
        <v>43117.797197046195</v>
      </c>
      <c r="F24" s="4">
        <f>'Medium - Late majority'!M24</f>
        <v>59863.317819851451</v>
      </c>
      <c r="G24" s="13">
        <f>'Medium - Laggards'!M24</f>
        <v>3824.6903259838768</v>
      </c>
      <c r="H24" s="4">
        <f t="shared" si="0"/>
        <v>121727.84017864829</v>
      </c>
      <c r="L24" s="10">
        <v>10.5</v>
      </c>
      <c r="M24" s="4">
        <f>'Medium - innovators'!S24</f>
        <v>352.37852688597536</v>
      </c>
      <c r="N24" s="4">
        <f>'Medium - Early adopters'!S24</f>
        <v>3902.5397476532848</v>
      </c>
      <c r="O24" s="4">
        <f>'Medium - Early majority'!S24</f>
        <v>10890.966305504713</v>
      </c>
      <c r="P24" s="4">
        <f>'Medium - Late majority'!S24</f>
        <v>14393.428843584888</v>
      </c>
      <c r="Q24" s="13">
        <f>'Medium - Laggards'!S24</f>
        <v>1102.054351214814</v>
      </c>
      <c r="R24" s="4">
        <f t="shared" si="1"/>
        <v>30641.367774843675</v>
      </c>
      <c r="S24" s="4"/>
    </row>
    <row r="25" spans="2:19" x14ac:dyDescent="0.3">
      <c r="B25" s="10">
        <v>11</v>
      </c>
      <c r="C25" s="4">
        <f>'Medium - innovators'!M25</f>
        <v>1216.8896793245647</v>
      </c>
      <c r="D25" s="4">
        <f>'Medium - Early adopters'!M25</f>
        <v>15154.867055916162</v>
      </c>
      <c r="E25" s="4">
        <f>'Medium - Early majority'!M25</f>
        <v>47109.915951023519</v>
      </c>
      <c r="F25" s="4">
        <f>'Medium - Late majority'!M25</f>
        <v>66175.1987577564</v>
      </c>
      <c r="G25" s="13">
        <f>'Medium - Laggards'!M25</f>
        <v>4639.8929027498998</v>
      </c>
      <c r="H25" s="4">
        <f t="shared" si="0"/>
        <v>134296.76434677056</v>
      </c>
      <c r="L25" s="10">
        <v>11</v>
      </c>
      <c r="M25" s="4">
        <f>'Medium - innovators'!S25</f>
        <v>356.38949854137951</v>
      </c>
      <c r="N25" s="4">
        <f>'Medium - Early adopters'!S25</f>
        <v>3981.9773911746415</v>
      </c>
      <c r="O25" s="4">
        <f>'Medium - Early majority'!S25</f>
        <v>11177.66207364812</v>
      </c>
      <c r="P25" s="4">
        <f>'Medium - Late majority'!S25</f>
        <v>14841.383947589018</v>
      </c>
      <c r="Q25" s="13">
        <f>'Medium - Laggards'!S25</f>
        <v>1217.8808809306508</v>
      </c>
      <c r="R25" s="4">
        <f t="shared" si="1"/>
        <v>31575.293791883807</v>
      </c>
      <c r="S25" s="4"/>
    </row>
    <row r="26" spans="2:19" x14ac:dyDescent="0.3">
      <c r="B26" s="10">
        <v>11.5</v>
      </c>
      <c r="C26" s="4">
        <f>'Medium - innovators'!M26</f>
        <v>1299.4790000179171</v>
      </c>
      <c r="D26" s="4">
        <f>'Medium - Early adopters'!M26</f>
        <v>16333.194041746312</v>
      </c>
      <c r="E26" s="4">
        <f>'Medium - Early majority'!M26</f>
        <v>50749.991472507878</v>
      </c>
      <c r="F26" s="4">
        <f>'Medium - Late majority'!M26</f>
        <v>72082.930873048303</v>
      </c>
      <c r="G26" s="13">
        <f>'Medium - Laggards'!M26</f>
        <v>5509.7818159743083</v>
      </c>
      <c r="H26" s="4">
        <f t="shared" si="0"/>
        <v>145975.37720329472</v>
      </c>
      <c r="L26" s="10">
        <v>11.5</v>
      </c>
      <c r="M26" s="4">
        <f>'Medium - innovators'!S26</f>
        <v>359.12205116674068</v>
      </c>
      <c r="N26" s="4">
        <f>'Medium - Early adopters'!S26</f>
        <v>4039.9135932184076</v>
      </c>
      <c r="O26" s="4">
        <f>'Medium - Early majority'!S26</f>
        <v>11400.138856437605</v>
      </c>
      <c r="P26" s="4">
        <f>'Medium - Late majority'!S26</f>
        <v>15194.975346203719</v>
      </c>
      <c r="Q26" s="13">
        <f>'Medium - Laggards'!S26</f>
        <v>1320.2389957213752</v>
      </c>
      <c r="R26" s="4">
        <f t="shared" si="1"/>
        <v>32314.388842747845</v>
      </c>
      <c r="S26" s="4"/>
    </row>
    <row r="27" spans="2:19" x14ac:dyDescent="0.3">
      <c r="B27" s="10">
        <v>12</v>
      </c>
      <c r="C27" s="4">
        <f>'Medium - innovators'!M27</f>
        <v>1366.2182761806264</v>
      </c>
      <c r="D27" s="4">
        <f>'Medium - Early adopters'!M27</f>
        <v>17351.466737241652</v>
      </c>
      <c r="E27" s="4">
        <f>'Medium - Early majority'!M27</f>
        <v>54030.131693344221</v>
      </c>
      <c r="F27" s="4">
        <f>'Medium - Late majority'!M27</f>
        <v>77546.710551390497</v>
      </c>
      <c r="G27" s="13">
        <f>'Medium - Laggards'!M27</f>
        <v>6416.7871754976104</v>
      </c>
      <c r="H27" s="4">
        <f t="shared" si="0"/>
        <v>156711.3144336546</v>
      </c>
      <c r="L27" s="10">
        <v>12</v>
      </c>
      <c r="M27" s="4">
        <f>'Medium - innovators'!S27</f>
        <v>361.26323206322792</v>
      </c>
      <c r="N27" s="4">
        <f>'Medium - Early adopters'!S27</f>
        <v>4086.5350383714986</v>
      </c>
      <c r="O27" s="4">
        <f>'Medium - Early majority'!S27</f>
        <v>11585.676479948534</v>
      </c>
      <c r="P27" s="4">
        <f>'Medium - Late majority'!S27</f>
        <v>15493.277787240602</v>
      </c>
      <c r="Q27" s="13">
        <f>'Medium - Laggards'!S27</f>
        <v>1412.1236641406283</v>
      </c>
      <c r="R27" s="4">
        <f t="shared" si="1"/>
        <v>32938.876201764491</v>
      </c>
      <c r="S27" s="4"/>
    </row>
    <row r="28" spans="2:19" x14ac:dyDescent="0.3">
      <c r="B28" s="10">
        <v>12.5</v>
      </c>
      <c r="C28" s="4">
        <f>'Medium - innovators'!M28</f>
        <v>1420.0823961032133</v>
      </c>
      <c r="D28" s="4">
        <f>'Medium - Early adopters'!M28</f>
        <v>18227.980429223444</v>
      </c>
      <c r="E28" s="4">
        <f>'Medium - Early majority'!M28</f>
        <v>56970.987102357678</v>
      </c>
      <c r="F28" s="4">
        <f>'Medium - Late majority'!M28</f>
        <v>82571.182414193376</v>
      </c>
      <c r="G28" s="13">
        <f>'Medium - Laggards'!M28</f>
        <v>7347.6518014759185</v>
      </c>
      <c r="H28" s="4">
        <f t="shared" si="0"/>
        <v>166537.88414335361</v>
      </c>
      <c r="L28" s="10">
        <v>12.5</v>
      </c>
      <c r="M28" s="4">
        <f>'Medium - innovators'!S28</f>
        <v>363.08282172903546</v>
      </c>
      <c r="N28" s="4">
        <f>'Medium - Early adopters'!S28</f>
        <v>4126.3127375387212</v>
      </c>
      <c r="O28" s="4">
        <f>'Medium - Early majority'!S28</f>
        <v>11747.106012815218</v>
      </c>
      <c r="P28" s="4">
        <f>'Medium - Late majority'!S28</f>
        <v>15755.062672619433</v>
      </c>
      <c r="Q28" s="13">
        <f>'Medium - Laggards'!S28</f>
        <v>1495.4905053714863</v>
      </c>
      <c r="R28" s="4">
        <f t="shared" si="1"/>
        <v>33487.05475007389</v>
      </c>
      <c r="S28" s="4"/>
    </row>
    <row r="29" spans="2:19" x14ac:dyDescent="0.3">
      <c r="B29" s="10">
        <v>13</v>
      </c>
      <c r="C29" s="4">
        <f>'Medium - innovators'!M29</f>
        <v>1463.6466787090258</v>
      </c>
      <c r="D29" s="4">
        <f>'Medium - Early adopters'!M29</f>
        <v>18982.11678735583</v>
      </c>
      <c r="E29" s="4">
        <f>'Medium - Early majority'!M29</f>
        <v>59602.735178795672</v>
      </c>
      <c r="F29" s="4">
        <f>'Medium - Late majority'!M29</f>
        <v>87179.135460896694</v>
      </c>
      <c r="G29" s="13">
        <f>'Medium - Laggards'!M29</f>
        <v>8292.0684217367107</v>
      </c>
      <c r="H29" s="4">
        <f t="shared" si="0"/>
        <v>175519.70252749394</v>
      </c>
      <c r="L29" s="10">
        <v>13</v>
      </c>
      <c r="M29" s="4">
        <f>'Medium - innovators'!S29</f>
        <v>364.67854847331068</v>
      </c>
      <c r="N29" s="4">
        <f>'Medium - Early adopters'!S29</f>
        <v>4161.1236028705807</v>
      </c>
      <c r="O29" s="4">
        <f>'Medium - Early majority'!S29</f>
        <v>11890.233719341555</v>
      </c>
      <c r="P29" s="4">
        <f>'Medium - Late majority'!S29</f>
        <v>15989.032695630698</v>
      </c>
      <c r="Q29" s="13">
        <f>'Medium - Laggards'!S29</f>
        <v>1571.5504354281795</v>
      </c>
      <c r="R29" s="4">
        <f t="shared" si="1"/>
        <v>33976.619001744322</v>
      </c>
      <c r="S29" s="4"/>
    </row>
    <row r="30" spans="2:19" x14ac:dyDescent="0.3">
      <c r="B30" s="10">
        <v>13.5</v>
      </c>
      <c r="C30" s="4">
        <f>'Medium - innovators'!M30</f>
        <v>1499.0047244728055</v>
      </c>
      <c r="D30" s="4">
        <f>'Medium - Early adopters'!M30</f>
        <v>19631.548784565581</v>
      </c>
      <c r="E30" s="4">
        <f>'Medium - Early majority'!M30</f>
        <v>61956.531269529922</v>
      </c>
      <c r="F30" s="4">
        <f>'Medium - Late majority'!M30</f>
        <v>91398.98486930634</v>
      </c>
      <c r="G30" s="13">
        <f>'Medium - Laggards'!M30</f>
        <v>9241.713725534637</v>
      </c>
      <c r="H30" s="4">
        <f t="shared" si="0"/>
        <v>183727.78337340927</v>
      </c>
      <c r="L30" s="10">
        <v>13.5</v>
      </c>
      <c r="M30" s="4">
        <f>'Medium - innovators'!S30</f>
        <v>366.09145029199669</v>
      </c>
      <c r="N30" s="4">
        <f>'Medium - Early adopters'!S30</f>
        <v>4191.9017461894337</v>
      </c>
      <c r="O30" s="4">
        <f>'Medium - Early majority'!S30</f>
        <v>12018.187528967032</v>
      </c>
      <c r="P30" s="4">
        <f>'Medium - Late majority'!S30</f>
        <v>16199.973967508055</v>
      </c>
      <c r="Q30" s="13">
        <f>'Medium - Laggards'!S30</f>
        <v>1641.1841229425258</v>
      </c>
      <c r="R30" s="4">
        <f t="shared" si="1"/>
        <v>34417.338815899042</v>
      </c>
      <c r="S30" s="4"/>
    </row>
    <row r="31" spans="2:19" x14ac:dyDescent="0.3">
      <c r="B31" s="10">
        <v>14</v>
      </c>
      <c r="C31" s="4">
        <f>'Medium - innovators'!M31</f>
        <v>1527.8201117584208</v>
      </c>
      <c r="D31" s="4">
        <f>'Medium - Early adopters'!M31</f>
        <v>20191.614005610383</v>
      </c>
      <c r="E31" s="4">
        <f>'Medium - Early majority'!M31</f>
        <v>64061.67379537216</v>
      </c>
      <c r="F31" s="4">
        <f>'Medium - Late majority'!M31</f>
        <v>95260.095879458037</v>
      </c>
      <c r="G31" s="13">
        <f>'Medium - Laggards'!M31</f>
        <v>10189.769319062065</v>
      </c>
      <c r="H31" s="4">
        <f t="shared" si="0"/>
        <v>191230.97311126106</v>
      </c>
      <c r="L31" s="10">
        <v>14</v>
      </c>
      <c r="M31" s="4">
        <f>'Medium - innovators'!S31</f>
        <v>367.34588420466901</v>
      </c>
      <c r="N31" s="4">
        <f>'Medium - Early adopters'!S31</f>
        <v>4219.2538076326646</v>
      </c>
      <c r="O31" s="4">
        <f>'Medium - Early majority'!S31</f>
        <v>12133.112271061111</v>
      </c>
      <c r="P31" s="4">
        <f>'Medium - Late majority'!S31</f>
        <v>16391.18978600519</v>
      </c>
      <c r="Q31" s="13">
        <f>'Medium - Laggards'!S31</f>
        <v>1705.1315158554455</v>
      </c>
      <c r="R31" s="4">
        <f t="shared" si="1"/>
        <v>34816.033264759077</v>
      </c>
      <c r="S31" s="4"/>
    </row>
    <row r="32" spans="2:19" x14ac:dyDescent="0.3">
      <c r="B32" s="10">
        <v>14.5</v>
      </c>
      <c r="C32" s="4">
        <f>'Medium - innovators'!M32</f>
        <v>1551.4064708174451</v>
      </c>
      <c r="D32" s="4">
        <f>'Medium - Early adopters'!M32</f>
        <v>20675.419222205124</v>
      </c>
      <c r="E32" s="4">
        <f>'Medium - Early majority'!M32</f>
        <v>65944.918259173734</v>
      </c>
      <c r="F32" s="4">
        <f>'Medium - Late majority'!M32</f>
        <v>98791.172721736395</v>
      </c>
      <c r="G32" s="13">
        <f>'Medium - Laggards'!M32</f>
        <v>11130.668135987857</v>
      </c>
      <c r="H32" s="4">
        <f t="shared" si="0"/>
        <v>198093.58480992055</v>
      </c>
      <c r="L32" s="10">
        <v>14.5</v>
      </c>
      <c r="M32" s="4">
        <f>'Medium - innovators'!S32</f>
        <v>368.46028203120903</v>
      </c>
      <c r="N32" s="4">
        <f>'Medium - Early adopters'!S32</f>
        <v>4243.6401228689283</v>
      </c>
      <c r="O32" s="4">
        <f>'Medium - Early majority'!S32</f>
        <v>12236.681429253511</v>
      </c>
      <c r="P32" s="4">
        <f>'Medium - Late majority'!S32</f>
        <v>16565.248120128155</v>
      </c>
      <c r="Q32" s="13">
        <f>'Medium - Laggards'!S32</f>
        <v>1764.0415807970421</v>
      </c>
      <c r="R32" s="4">
        <f t="shared" si="1"/>
        <v>35178.071535078845</v>
      </c>
      <c r="S32" s="4"/>
    </row>
    <row r="33" spans="2:19" x14ac:dyDescent="0.3">
      <c r="B33" s="10">
        <v>15</v>
      </c>
      <c r="C33" s="4">
        <f>'Medium - innovators'!M33</f>
        <v>1570.800296914729</v>
      </c>
      <c r="D33" s="4">
        <f>'Medium - Early adopters'!M33</f>
        <v>21094.106788966103</v>
      </c>
      <c r="E33" s="4">
        <f>'Medium - Early majority'!M33</f>
        <v>67630.412766959445</v>
      </c>
      <c r="F33" s="4">
        <f>'Medium - Late majority'!M33</f>
        <v>102019.61252443012</v>
      </c>
      <c r="G33" s="13">
        <f>'Medium - Laggards'!M33</f>
        <v>12059.90960658581</v>
      </c>
      <c r="H33" s="4">
        <f t="shared" si="0"/>
        <v>204374.8419838562</v>
      </c>
      <c r="L33" s="10">
        <v>15</v>
      </c>
      <c r="M33" s="4">
        <f>'Medium - innovators'!S33</f>
        <v>369.44996067294363</v>
      </c>
      <c r="N33" s="4">
        <f>'Medium - Early adopters'!S33</f>
        <v>4265.4309555900709</v>
      </c>
      <c r="O33" s="4">
        <f>'Medium - Early majority'!S33</f>
        <v>12330.26034360678</v>
      </c>
      <c r="P33" s="4">
        <f>'Medium - Late majority'!S33</f>
        <v>16724.227814530819</v>
      </c>
      <c r="Q33" s="13">
        <f>'Medium - Laggards'!S33</f>
        <v>1818.4830140852102</v>
      </c>
      <c r="R33" s="4">
        <f t="shared" si="1"/>
        <v>35507.85208848583</v>
      </c>
      <c r="S33" s="4"/>
    </row>
    <row r="34" spans="2:19" x14ac:dyDescent="0.3">
      <c r="B34" s="10">
        <v>15.5</v>
      </c>
      <c r="C34" s="4">
        <f>'Medium - innovators'!M34</f>
        <v>1586.8201907818586</v>
      </c>
      <c r="D34" s="4">
        <f>'Medium - Early adopters'!M34</f>
        <v>21457.127988597444</v>
      </c>
      <c r="E34" s="4">
        <f>'Medium - Early majority'!M34</f>
        <v>69139.807067852729</v>
      </c>
      <c r="F34" s="4">
        <f>'Medium - Late majority'!M34</f>
        <v>104971.19264816288</v>
      </c>
      <c r="G34" s="13">
        <f>'Medium - Laggards'!M34</f>
        <v>12973.899400177084</v>
      </c>
      <c r="H34" s="4">
        <f t="shared" si="0"/>
        <v>210128.84729557202</v>
      </c>
      <c r="L34" s="10">
        <v>15.5</v>
      </c>
      <c r="M34" s="4">
        <f>'Medium - innovators'!S34</f>
        <v>370.32817031915658</v>
      </c>
      <c r="N34" s="4">
        <f>'Medium - Early adopters'!S34</f>
        <v>4284.9325715183031</v>
      </c>
      <c r="O34" s="4">
        <f>'Medium - Early majority'!S34</f>
        <v>12414.985920772462</v>
      </c>
      <c r="P34" s="4">
        <f>'Medium - Late majority'!S34</f>
        <v>16869.843078732327</v>
      </c>
      <c r="Q34" s="13">
        <f>'Medium - Laggards'!S34</f>
        <v>1868.9510465312167</v>
      </c>
      <c r="R34" s="4">
        <f t="shared" si="1"/>
        <v>35809.04078787347</v>
      </c>
      <c r="S34" s="4"/>
    </row>
    <row r="35" spans="2:19" x14ac:dyDescent="0.3">
      <c r="B35" s="10">
        <v>16</v>
      </c>
      <c r="C35" s="4">
        <f>'Medium - innovators'!M35</f>
        <v>1600.1138181750971</v>
      </c>
      <c r="D35" s="4">
        <f>'Medium - Early adopters'!M35</f>
        <v>21772.491882225218</v>
      </c>
      <c r="E35" s="4">
        <f>'Medium - Early majority'!M35</f>
        <v>70492.423857768765</v>
      </c>
      <c r="F35" s="4">
        <f>'Medium - Late majority'!M35</f>
        <v>107669.92471939321</v>
      </c>
      <c r="G35" s="13">
        <f>'Medium - Laggards'!M35</f>
        <v>13869.807991695019</v>
      </c>
      <c r="H35" s="4">
        <f t="shared" si="0"/>
        <v>215404.76226925728</v>
      </c>
      <c r="L35" s="10">
        <v>16</v>
      </c>
      <c r="M35" s="4">
        <f>'Medium - innovators'!S35</f>
        <v>371.10664411485868</v>
      </c>
      <c r="N35" s="4">
        <f>'Medium - Early adopters'!S35</f>
        <v>4302.4034990640348</v>
      </c>
      <c r="O35" s="4">
        <f>'Medium - Early majority'!S35</f>
        <v>12491.819397370333</v>
      </c>
      <c r="P35" s="4">
        <f>'Medium - Late majority'!S35</f>
        <v>17003.527625987761</v>
      </c>
      <c r="Q35" s="13">
        <f>'Medium - Laggards'!S35</f>
        <v>1915.8753605948318</v>
      </c>
      <c r="R35" s="4">
        <f t="shared" si="1"/>
        <v>36084.732527131811</v>
      </c>
      <c r="S35" s="4"/>
    </row>
    <row r="36" spans="2:19" x14ac:dyDescent="0.3">
      <c r="B36" s="10">
        <v>16.5</v>
      </c>
      <c r="C36" s="4">
        <f>'Medium - innovators'!M36</f>
        <v>1611.194853200559</v>
      </c>
      <c r="D36" s="4">
        <f>'Medium - Early adopters'!M36</f>
        <v>22046.984383077586</v>
      </c>
      <c r="E36" s="4">
        <f>'Medium - Early majority'!M36</f>
        <v>71705.455437896104</v>
      </c>
      <c r="F36" s="4">
        <f>'Medium - Late majority'!M36</f>
        <v>110138.01250826288</v>
      </c>
      <c r="G36" s="13">
        <f>'Medium - Laggards'!M36</f>
        <v>14745.447752912723</v>
      </c>
      <c r="H36" s="4">
        <f t="shared" si="0"/>
        <v>220247.09493534986</v>
      </c>
      <c r="L36" s="10">
        <v>16.5</v>
      </c>
      <c r="M36" s="4">
        <f>'Medium - innovators'!S36</f>
        <v>371.79591534361151</v>
      </c>
      <c r="N36" s="4">
        <f>'Medium - Early adopters'!S36</f>
        <v>4318.065556283058</v>
      </c>
      <c r="O36" s="4">
        <f>'Medium - Early majority'!S36</f>
        <v>12561.58414341213</v>
      </c>
      <c r="P36" s="4">
        <f>'Medium - Late majority'!S36</f>
        <v>17126.495850602612</v>
      </c>
      <c r="Q36" s="13">
        <f>'Medium - Laggards'!S36</f>
        <v>1959.6283556679448</v>
      </c>
      <c r="R36" s="4">
        <f t="shared" si="1"/>
        <v>36337.569821309364</v>
      </c>
      <c r="S36" s="4"/>
    </row>
    <row r="37" spans="2:19" x14ac:dyDescent="0.3">
      <c r="B37" s="10">
        <v>17</v>
      </c>
      <c r="C37" s="4">
        <f>'Medium - innovators'!M37</f>
        <v>1620.4719265740448</v>
      </c>
      <c r="D37" s="4">
        <f>'Medium - Early adopters'!M37</f>
        <v>22286.357828491291</v>
      </c>
      <c r="E37" s="4">
        <f>'Medium - Early majority'!M37</f>
        <v>72794.166711244863</v>
      </c>
      <c r="F37" s="4">
        <f>'Medium - Late majority'!M37</f>
        <v>112395.87667025001</v>
      </c>
      <c r="G37" s="13">
        <f>'Medium - Laggards'!M37</f>
        <v>15599.167527112213</v>
      </c>
      <c r="H37" s="4">
        <f t="shared" si="0"/>
        <v>224696.04066367241</v>
      </c>
      <c r="L37" s="10">
        <v>17</v>
      </c>
      <c r="M37" s="4">
        <f>'Medium - innovators'!S37</f>
        <v>372.40550537415356</v>
      </c>
      <c r="N37" s="4">
        <f>'Medium - Early adopters'!S37</f>
        <v>4332.1115398717066</v>
      </c>
      <c r="O37" s="4">
        <f>'Medium - Early majority'!S37</f>
        <v>12624.993367849469</v>
      </c>
      <c r="P37" s="4">
        <f>'Medium - Late majority'!S37</f>
        <v>17239.788216880865</v>
      </c>
      <c r="Q37" s="13">
        <f>'Medium - Laggards'!S37</f>
        <v>2000.5329847786513</v>
      </c>
      <c r="R37" s="4">
        <f t="shared" si="1"/>
        <v>36569.831614754847</v>
      </c>
      <c r="S37" s="4"/>
    </row>
    <row r="38" spans="2:19" x14ac:dyDescent="0.3">
      <c r="B38" s="10">
        <v>17.5</v>
      </c>
      <c r="C38" s="4">
        <f>'Medium - innovators'!M38</f>
        <v>1628.2712484690383</v>
      </c>
      <c r="D38" s="4">
        <f>'Medium - Early adopters'!M38</f>
        <v>22495.493170092108</v>
      </c>
      <c r="E38" s="4">
        <f>'Medium - Early majority'!M38</f>
        <v>73772.093405295163</v>
      </c>
      <c r="F38" s="4">
        <f>'Medium - Late majority'!M38</f>
        <v>114462.22153664712</v>
      </c>
      <c r="G38" s="13">
        <f>'Medium - Laggards'!M38</f>
        <v>16429.762947357449</v>
      </c>
      <c r="H38" s="4">
        <f t="shared" si="0"/>
        <v>228787.84230786085</v>
      </c>
      <c r="L38" s="10">
        <v>17.5</v>
      </c>
      <c r="M38" s="4">
        <f>'Medium - innovators'!S38</f>
        <v>372.94404045839997</v>
      </c>
      <c r="N38" s="4">
        <f>'Medium - Early adopters'!S38</f>
        <v>4344.7107091944927</v>
      </c>
      <c r="O38" s="4">
        <f>'Medium - Early majority'!S38</f>
        <v>12682.670759153363</v>
      </c>
      <c r="P38" s="4">
        <f>'Medium - Late majority'!S38</f>
        <v>17344.305406233419</v>
      </c>
      <c r="Q38" s="13">
        <f>'Medium - Laggards'!S38</f>
        <v>2038.8698096273538</v>
      </c>
      <c r="R38" s="4">
        <f t="shared" si="1"/>
        <v>36783.500724667028</v>
      </c>
      <c r="S38" s="4"/>
    </row>
    <row r="39" spans="2:19" x14ac:dyDescent="0.3">
      <c r="B39" s="10">
        <v>18</v>
      </c>
      <c r="C39" s="4">
        <f>'Medium - innovators'!M39</f>
        <v>1634.8542580219046</v>
      </c>
      <c r="D39" s="4">
        <f>'Medium - Early adopters'!M39</f>
        <v>22678.53764281956</v>
      </c>
      <c r="E39" s="4">
        <f>'Medium - Early majority'!M39</f>
        <v>74651.229219601315</v>
      </c>
      <c r="F39" s="4">
        <f>'Medium - Late majority'!M39</f>
        <v>116354.12703543316</v>
      </c>
      <c r="G39" s="13">
        <f>'Medium - Laggards'!M39</f>
        <v>17236.400535932993</v>
      </c>
      <c r="H39" s="4">
        <f t="shared" si="0"/>
        <v>232555.14869180895</v>
      </c>
      <c r="L39" s="10">
        <v>18</v>
      </c>
      <c r="M39" s="4">
        <f>'Medium - innovators'!S39</f>
        <v>373.41933134449249</v>
      </c>
      <c r="N39" s="4">
        <f>'Medium - Early adopters'!S39</f>
        <v>4356.0127909930989</v>
      </c>
      <c r="O39" s="4">
        <f>'Medium - Early majority'!S39</f>
        <v>12735.166104957623</v>
      </c>
      <c r="P39" s="4">
        <f>'Medium - Late majority'!S39</f>
        <v>17440.834332644692</v>
      </c>
      <c r="Q39" s="13">
        <f>'Medium - Laggards'!S39</f>
        <v>2074.8831706771271</v>
      </c>
      <c r="R39" s="4">
        <f t="shared" si="1"/>
        <v>36980.315730617032</v>
      </c>
      <c r="S39" s="4"/>
    </row>
    <row r="40" spans="2:19" x14ac:dyDescent="0.3">
      <c r="B40" s="10">
        <v>18.5</v>
      </c>
      <c r="C40" s="4">
        <f>'Medium - innovators'!M40</f>
        <v>1640.4313813114686</v>
      </c>
      <c r="D40" s="4">
        <f>'Medium - Early adopters'!M40</f>
        <v>22839.02096989104</v>
      </c>
      <c r="E40" s="4">
        <f>'Medium - Early majority'!M40</f>
        <v>75442.198649422731</v>
      </c>
      <c r="F40" s="4">
        <f>'Medium - Late majority'!M40</f>
        <v>118087.15421829438</v>
      </c>
      <c r="G40" s="13">
        <f>'Medium - Laggards'!M40</f>
        <v>18018.553666415144</v>
      </c>
      <c r="H40" s="4">
        <f t="shared" si="0"/>
        <v>236027.35888533475</v>
      </c>
      <c r="L40" s="10">
        <v>18.5</v>
      </c>
      <c r="M40" s="4">
        <f>'Medium - innovators'!S40</f>
        <v>373.83843492165636</v>
      </c>
      <c r="N40" s="4">
        <f>'Medium - Early adopters'!S40</f>
        <v>4366.1509782584035</v>
      </c>
      <c r="O40" s="4">
        <f>'Medium - Early majority'!S40</f>
        <v>12782.967295466784</v>
      </c>
      <c r="P40" s="4">
        <f>'Medium - Late majority'!S40</f>
        <v>17530.068197142708</v>
      </c>
      <c r="Q40" s="13">
        <f>'Medium - Laggards'!S40</f>
        <v>2108.7864932507046</v>
      </c>
      <c r="R40" s="4">
        <f t="shared" si="1"/>
        <v>37161.811399040263</v>
      </c>
      <c r="S40" s="4"/>
    </row>
    <row r="41" spans="2:19" x14ac:dyDescent="0.3">
      <c r="B41" s="10">
        <v>19</v>
      </c>
      <c r="C41" s="4">
        <f>'Medium - innovators'!M41</f>
        <v>1645.1727554380445</v>
      </c>
      <c r="D41" s="4">
        <f>'Medium - Early adopters'!M41</f>
        <v>22979.953068719602</v>
      </c>
      <c r="E41" s="4">
        <f>'Medium - Early majority'!M41</f>
        <v>76154.414160981891</v>
      </c>
      <c r="F41" s="4">
        <f>'Medium - Late majority'!M41</f>
        <v>119675.45659596735</v>
      </c>
      <c r="G41" s="13">
        <f>'Medium - Laggards'!M41</f>
        <v>18775.948634684712</v>
      </c>
      <c r="H41" s="4">
        <f t="shared" si="0"/>
        <v>239230.94521579158</v>
      </c>
      <c r="L41" s="10">
        <v>19</v>
      </c>
      <c r="M41" s="4">
        <f>'Medium - innovators'!S41</f>
        <v>374.20770811938951</v>
      </c>
      <c r="N41" s="4">
        <f>'Medium - Early adopters'!S41</f>
        <v>4375.244235987413</v>
      </c>
      <c r="O41" s="4">
        <f>'Medium - Early majority'!S41</f>
        <v>12826.509689925855</v>
      </c>
      <c r="P41" s="4">
        <f>'Medium - Late majority'!S41</f>
        <v>17612.622119759799</v>
      </c>
      <c r="Q41" s="13">
        <f>'Medium - Laggards'!S41</f>
        <v>2140.7668061055952</v>
      </c>
      <c r="R41" s="4">
        <f t="shared" si="1"/>
        <v>37329.350559898048</v>
      </c>
      <c r="S41" s="4"/>
    </row>
    <row r="42" spans="2:19" x14ac:dyDescent="0.3">
      <c r="B42" s="10">
        <v>19.5</v>
      </c>
      <c r="C42" s="4">
        <f>'Medium - innovators'!M42</f>
        <v>1649.2165935838741</v>
      </c>
      <c r="D42" s="4">
        <f>'Medium - Early adopters'!M42</f>
        <v>23103.905986993886</v>
      </c>
      <c r="E42" s="4">
        <f>'Medium - Early majority'!M42</f>
        <v>76796.217585150647</v>
      </c>
      <c r="F42" s="4">
        <f>'Medium - Late majority'!M42</f>
        <v>121131.89207527155</v>
      </c>
      <c r="G42" s="13">
        <f>'Medium - Laggards'!M42</f>
        <v>19508.519293188954</v>
      </c>
      <c r="H42" s="4">
        <f t="shared" si="0"/>
        <v>242189.75153418892</v>
      </c>
      <c r="L42" s="10">
        <v>19.5</v>
      </c>
      <c r="M42" s="4">
        <f>'Medium - innovators'!S42</f>
        <v>374.53285895287979</v>
      </c>
      <c r="N42" s="4">
        <f>'Medium - Early adopters'!S42</f>
        <v>4383.3991222606228</v>
      </c>
      <c r="O42" s="4">
        <f>'Medium - Early majority'!S42</f>
        <v>12866.183537415547</v>
      </c>
      <c r="P42" s="4">
        <f>'Medium - Late majority'!S42</f>
        <v>17689.045454561827</v>
      </c>
      <c r="Q42" s="13">
        <f>'Medium - Laggards'!S42</f>
        <v>2170.9885684025871</v>
      </c>
      <c r="R42" s="4">
        <f t="shared" si="1"/>
        <v>37484.149541593462</v>
      </c>
      <c r="S42" s="4"/>
    </row>
    <row r="43" spans="2:19" x14ac:dyDescent="0.3">
      <c r="B43" s="10">
        <v>20</v>
      </c>
      <c r="C43" s="4">
        <f>'Medium - innovators'!M43</f>
        <v>1652.6757189803825</v>
      </c>
      <c r="D43" s="4">
        <f>'Medium - Early adopters'!M43</f>
        <v>23213.08250166064</v>
      </c>
      <c r="E43" s="4">
        <f>'Medium - Early majority'!M43</f>
        <v>77375.006308942102</v>
      </c>
      <c r="F43" s="4">
        <f>'Medium - Late majority'!M43</f>
        <v>122468.13209967173</v>
      </c>
      <c r="G43" s="13">
        <f>'Medium - Laggards'!M43</f>
        <v>20216.368914602368</v>
      </c>
      <c r="H43" s="4">
        <f t="shared" si="0"/>
        <v>244925.26554385724</v>
      </c>
      <c r="L43" s="10">
        <v>20</v>
      </c>
      <c r="M43" s="4">
        <f>'Medium - innovators'!S43</f>
        <v>374.81899660037112</v>
      </c>
      <c r="N43" s="4">
        <f>'Medium - Early adopters'!S43</f>
        <v>4390.7112645593734</v>
      </c>
      <c r="O43" s="4">
        <f>'Medium - Early majority'!S43</f>
        <v>12902.339945277485</v>
      </c>
      <c r="P43" s="4">
        <f>'Medium - Late majority'!S43</f>
        <v>17759.831592110968</v>
      </c>
      <c r="Q43" s="13">
        <f>'Medium - Laggards'!S43</f>
        <v>2199.5969022876257</v>
      </c>
      <c r="R43" s="4">
        <f t="shared" si="1"/>
        <v>37627.298700835818</v>
      </c>
      <c r="S43" s="4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11655-7DCA-4649-8C11-4971584816D3}">
  <dimension ref="B2:S43"/>
  <sheetViews>
    <sheetView topLeftCell="C1" zoomScaleNormal="100" workbookViewId="0">
      <selection activeCell="K23" sqref="K23"/>
    </sheetView>
  </sheetViews>
  <sheetFormatPr defaultRowHeight="14.4" x14ac:dyDescent="0.3"/>
  <cols>
    <col min="6" max="6" width="9.5546875" bestFit="1" customWidth="1"/>
    <col min="16" max="16" width="9.5546875" bestFit="1" customWidth="1"/>
  </cols>
  <sheetData>
    <row r="2" spans="2:19" x14ac:dyDescent="0.3">
      <c r="B2" s="7" t="s">
        <v>1</v>
      </c>
      <c r="C2" s="8" t="s">
        <v>17</v>
      </c>
      <c r="D2" s="8" t="s">
        <v>18</v>
      </c>
      <c r="E2" s="8" t="s">
        <v>19</v>
      </c>
      <c r="F2" s="8" t="s">
        <v>20</v>
      </c>
      <c r="G2" s="7" t="s">
        <v>21</v>
      </c>
      <c r="H2" s="8" t="s">
        <v>52</v>
      </c>
      <c r="L2" s="7" t="s">
        <v>1</v>
      </c>
      <c r="M2" s="8" t="s">
        <v>22</v>
      </c>
      <c r="N2" s="8" t="s">
        <v>23</v>
      </c>
      <c r="O2" s="8" t="s">
        <v>24</v>
      </c>
      <c r="P2" s="8" t="s">
        <v>25</v>
      </c>
      <c r="Q2" s="7" t="s">
        <v>26</v>
      </c>
      <c r="R2" s="8" t="s">
        <v>16</v>
      </c>
    </row>
    <row r="3" spans="2:19" x14ac:dyDescent="0.3">
      <c r="B3" s="10">
        <v>0</v>
      </c>
      <c r="C3" s="4">
        <f>'Low - innovators'!M3</f>
        <v>3</v>
      </c>
      <c r="D3" s="4">
        <f>'Low - Early adopters'!M3</f>
        <v>27</v>
      </c>
      <c r="E3" s="4">
        <f>'Low - Early majority'!M3</f>
        <v>136</v>
      </c>
      <c r="F3" s="4">
        <f>'Low - Late majority'!M3</f>
        <v>170</v>
      </c>
      <c r="G3" s="13">
        <f>'Low - Laggards'!M3</f>
        <v>192</v>
      </c>
      <c r="H3" s="4">
        <f>SUM(C3:G3)</f>
        <v>528</v>
      </c>
      <c r="L3" s="10">
        <v>0</v>
      </c>
      <c r="M3" s="4">
        <f>'Low - innovators'!S3</f>
        <v>0.47818275771103574</v>
      </c>
      <c r="N3" s="4">
        <f>'Low - Early adopters'!S3</f>
        <v>15.937635833516874</v>
      </c>
      <c r="O3" s="4">
        <f>'Low - Early majority'!S3</f>
        <v>102.55405562975173</v>
      </c>
      <c r="P3" s="4">
        <f>'Low - Late majority'!S3</f>
        <v>81.451717180108275</v>
      </c>
      <c r="Q3" s="13">
        <f>'Low - Laggards'!S3</f>
        <v>30.341733915472314</v>
      </c>
      <c r="R3" s="4">
        <f>SUM(M3:Q3)</f>
        <v>230.76332531656024</v>
      </c>
      <c r="S3" s="4"/>
    </row>
    <row r="4" spans="2:19" x14ac:dyDescent="0.3">
      <c r="B4" s="10">
        <v>0.5</v>
      </c>
      <c r="C4" s="4">
        <f>'Low - innovators'!M4</f>
        <v>2.8781827577110355</v>
      </c>
      <c r="D4" s="4">
        <f>'Low - Early adopters'!M4</f>
        <v>38.21263583351687</v>
      </c>
      <c r="E4" s="4">
        <f>'Low - Early majority'!M4</f>
        <v>218.15405562975172</v>
      </c>
      <c r="F4" s="4">
        <f>'Low - Late majority'!M4</f>
        <v>230.20171718010829</v>
      </c>
      <c r="G4" s="13">
        <f>'Low - Laggards'!M4</f>
        <v>212.74173391547231</v>
      </c>
      <c r="H4" s="4">
        <f t="shared" ref="H4:H43" si="0">SUM(C4:G4)</f>
        <v>702.18832531656017</v>
      </c>
      <c r="L4" s="10">
        <v>0.5</v>
      </c>
      <c r="M4" s="4">
        <f>'Low - innovators'!S4</f>
        <v>0.50464243485064264</v>
      </c>
      <c r="N4" s="4">
        <f>'Low - Early adopters'!S4</f>
        <v>25.93741496929859</v>
      </c>
      <c r="O4" s="4">
        <f>'Low - Early majority'!S4</f>
        <v>171.29806583395441</v>
      </c>
      <c r="P4" s="4">
        <f>'Low - Late majority'!S4</f>
        <v>118.20242244513703</v>
      </c>
      <c r="Q4" s="13">
        <f>'Low - Laggards'!S4</f>
        <v>35.607352793680761</v>
      </c>
      <c r="R4" s="4">
        <f t="shared" ref="R4:R43" si="1">SUM(M4:Q4)</f>
        <v>351.54989847692144</v>
      </c>
      <c r="S4" s="4"/>
    </row>
    <row r="5" spans="2:19" x14ac:dyDescent="0.3">
      <c r="B5" s="10">
        <v>1</v>
      </c>
      <c r="C5" s="4">
        <f>'Low - innovators'!M5</f>
        <v>2.8071886410194709</v>
      </c>
      <c r="D5" s="4">
        <f>'Low - Early adopters'!M5</f>
        <v>57.46283953195001</v>
      </c>
      <c r="E5" s="4">
        <f>'Low - Early majority'!M5</f>
        <v>356.7290131192434</v>
      </c>
      <c r="F5" s="4">
        <f>'Low - Late majority'!M5</f>
        <v>319.6289249777318</v>
      </c>
      <c r="G5" s="13">
        <f>'Low - Laggards'!M5</f>
        <v>237.71200001337945</v>
      </c>
      <c r="H5" s="4">
        <f t="shared" si="0"/>
        <v>974.33996628332409</v>
      </c>
      <c r="L5" s="10">
        <v>1</v>
      </c>
      <c r="M5" s="4">
        <f>'Low - innovators'!S5</f>
        <v>0.5680326407079016</v>
      </c>
      <c r="N5" s="4">
        <f>'Low - Early adopters'!S5</f>
        <v>43.829938362841915</v>
      </c>
      <c r="O5" s="4">
        <f>'Low - Early majority'!S5</f>
        <v>281.9124941487002</v>
      </c>
      <c r="P5" s="4">
        <f>'Low - Late majority'!S5</f>
        <v>174.3794335607281</v>
      </c>
      <c r="Q5" s="13">
        <f>'Low - Laggards'!S5</f>
        <v>42.427056366993241</v>
      </c>
      <c r="R5" s="4">
        <f t="shared" si="1"/>
        <v>543.11695507997138</v>
      </c>
      <c r="S5" s="4"/>
    </row>
    <row r="6" spans="2:19" x14ac:dyDescent="0.3">
      <c r="B6" s="10">
        <v>1.5</v>
      </c>
      <c r="C6" s="4">
        <f>'Low - innovators'!M6</f>
        <v>2.8137835535234781</v>
      </c>
      <c r="D6" s="4">
        <f>'Low - Early adopters'!M6</f>
        <v>91.236780976700672</v>
      </c>
      <c r="E6" s="4">
        <f>'Low - Early majority'!M6</f>
        <v>585.13215530005709</v>
      </c>
      <c r="F6" s="4">
        <f>'Low - Late majority'!M6</f>
        <v>454.05474291624341</v>
      </c>
      <c r="G6" s="13">
        <f>'Low - Laggards'!M6</f>
        <v>268.25345637970372</v>
      </c>
      <c r="H6" s="4">
        <f t="shared" si="0"/>
        <v>1401.4909191262284</v>
      </c>
      <c r="L6" s="10">
        <v>1.5</v>
      </c>
      <c r="M6" s="4">
        <f>'Low - innovators'!S6</f>
        <v>0.70766545807236814</v>
      </c>
      <c r="N6" s="4">
        <f>'Low - Early adopters'!S6</f>
        <v>75.850231662474286</v>
      </c>
      <c r="O6" s="4">
        <f>'Low - Early majority'!S6</f>
        <v>453.03082004285392</v>
      </c>
      <c r="P6" s="4">
        <f>'Low - Late majority'!S6</f>
        <v>261.04565988071022</v>
      </c>
      <c r="Q6" s="13">
        <f>'Low - Laggards'!S6</f>
        <v>51.504678350755519</v>
      </c>
      <c r="R6" s="4">
        <f t="shared" si="1"/>
        <v>842.13905539486632</v>
      </c>
      <c r="S6" s="4"/>
    </row>
    <row r="7" spans="2:19" x14ac:dyDescent="0.3">
      <c r="B7" s="10">
        <v>2</v>
      </c>
      <c r="C7" s="4">
        <f>'Low - innovators'!M7</f>
        <v>2.9586923008911503</v>
      </c>
      <c r="D7" s="4">
        <f>'Low - Early adopters'!M7</f>
        <v>151.12057596825235</v>
      </c>
      <c r="E7" s="4">
        <f>'Low - Early majority'!M7</f>
        <v>950.3931520479025</v>
      </c>
      <c r="F7" s="4">
        <f>'Low - Late majority'!M7</f>
        <v>658.3435599324232</v>
      </c>
      <c r="G7" s="13">
        <f>'Low - Laggards'!M7</f>
        <v>306.34546191147405</v>
      </c>
      <c r="H7" s="4">
        <f t="shared" si="0"/>
        <v>2069.1614421609434</v>
      </c>
      <c r="L7" s="10">
        <v>2</v>
      </c>
      <c r="M7" s="4">
        <f>'Low - innovators'!S7</f>
        <v>1.0327904655044826</v>
      </c>
      <c r="N7" s="4">
        <f>'Low - Early adopters'!S7</f>
        <v>132.48786540442845</v>
      </c>
      <c r="O7" s="4">
        <f>'Low - Early majority'!S7</f>
        <v>708.61613107875576</v>
      </c>
      <c r="P7" s="4">
        <f>'Low - Late majority'!S7</f>
        <v>396.0884711729945</v>
      </c>
      <c r="Q7" s="13">
        <f>'Low - Laggards'!S7</f>
        <v>63.978852941789299</v>
      </c>
      <c r="R7" s="4">
        <f t="shared" si="1"/>
        <v>1302.2041110634725</v>
      </c>
      <c r="S7" s="4"/>
    </row>
    <row r="8" spans="2:19" x14ac:dyDescent="0.3">
      <c r="B8" s="10">
        <v>2.5</v>
      </c>
      <c r="C8" s="4">
        <f>'Low - innovators'!M8</f>
        <v>3.3997443062174026</v>
      </c>
      <c r="D8" s="4">
        <f>'Low - Early adopters'!M8</f>
        <v>257.16234057823664</v>
      </c>
      <c r="E8" s="4">
        <f>'Low - Early majority'!M8</f>
        <v>1516.4503103194729</v>
      </c>
      <c r="F8" s="4">
        <f>'Low - Late majority'!M8</f>
        <v>972.13908611386478</v>
      </c>
      <c r="G8" s="13">
        <f>'Low - Laggards'!M8</f>
        <v>355.00704175768965</v>
      </c>
      <c r="H8" s="4">
        <f t="shared" si="0"/>
        <v>3104.1585230754818</v>
      </c>
      <c r="L8" s="10">
        <v>2.5</v>
      </c>
      <c r="M8" s="4">
        <f>'Low - innovators'!S8</f>
        <v>1.9106115274170197</v>
      </c>
      <c r="N8" s="4">
        <f>'Low - Early adopters'!S8</f>
        <v>230.32447842881425</v>
      </c>
      <c r="O8" s="4">
        <f>'Low - Early majority'!S8</f>
        <v>1079.9188172855597</v>
      </c>
      <c r="P8" s="4">
        <f>'Low - Late majority'!S8</f>
        <v>608.53427743516136</v>
      </c>
      <c r="Q8" s="13">
        <f>'Low - Laggards'!S8</f>
        <v>81.73438394546676</v>
      </c>
      <c r="R8" s="4">
        <f t="shared" si="1"/>
        <v>2002.422568622419</v>
      </c>
      <c r="S8" s="4"/>
    </row>
    <row r="9" spans="2:19" x14ac:dyDescent="0.3">
      <c r="B9" s="10">
        <v>3</v>
      </c>
      <c r="C9" s="4">
        <f>'Low - innovators'!M9</f>
        <v>4.6304069723909418</v>
      </c>
      <c r="D9" s="4">
        <f>'Low - Early adopters'!M9</f>
        <v>442.48340940585945</v>
      </c>
      <c r="E9" s="4">
        <f>'Low - Early majority'!M9</f>
        <v>2368.9015810571118</v>
      </c>
      <c r="F9" s="4">
        <f>'Low - Late majority'!M9</f>
        <v>1459.1559777847931</v>
      </c>
      <c r="G9" s="13">
        <f>'Low - Laggards'!M9</f>
        <v>418.99107361527194</v>
      </c>
      <c r="H9" s="4">
        <f t="shared" si="0"/>
        <v>4694.1624488354264</v>
      </c>
      <c r="L9" s="10">
        <v>3</v>
      </c>
      <c r="M9" s="4">
        <f>'Low - innovators'!S9</f>
        <v>4.842331086273596</v>
      </c>
      <c r="N9" s="4">
        <f>'Low - Early adopters'!S9</f>
        <v>392.14336536130503</v>
      </c>
      <c r="O9" s="4">
        <f>'Low - Early majority'!S9</f>
        <v>1605.6734123074509</v>
      </c>
      <c r="P9" s="4">
        <f>'Low - Late majority'!S9</f>
        <v>943.79498813744954</v>
      </c>
      <c r="Q9" s="13">
        <f>'Low - Laggards'!S9</f>
        <v>107.90009779286125</v>
      </c>
      <c r="R9" s="4">
        <f t="shared" si="1"/>
        <v>3054.3541946853406</v>
      </c>
      <c r="S9" s="4"/>
    </row>
    <row r="10" spans="2:19" x14ac:dyDescent="0.3">
      <c r="B10" s="10">
        <v>3.5</v>
      </c>
      <c r="C10" s="4">
        <f>'Low - innovators'!M10</f>
        <v>8.5466566641863491</v>
      </c>
      <c r="D10" s="4">
        <f>'Low - Early adopters'!M10</f>
        <v>757.19217812113902</v>
      </c>
      <c r="E10" s="4">
        <f>'Low - Early majority'!M10</f>
        <v>3619.2397562059959</v>
      </c>
      <c r="F10" s="4">
        <f>'Low - Late majority'!M10</f>
        <v>2220.5564686991438</v>
      </c>
      <c r="G10" s="13">
        <f>'Low - Laggards'!M10</f>
        <v>505.94161772736959</v>
      </c>
      <c r="H10" s="4">
        <f t="shared" si="0"/>
        <v>7111.4766774178352</v>
      </c>
      <c r="L10" s="10">
        <v>3.5</v>
      </c>
      <c r="M10" s="4">
        <f>'Low - innovators'!S10</f>
        <v>16.29127410147558</v>
      </c>
      <c r="N10" s="4">
        <f>'Low - Early adopters'!S10</f>
        <v>637.89954191044592</v>
      </c>
      <c r="O10" s="4">
        <f>'Low - Early majority'!S10</f>
        <v>2320.7127292240375</v>
      </c>
      <c r="P10" s="4">
        <f>'Low - Late majority'!S10</f>
        <v>1463.1765287741839</v>
      </c>
      <c r="Q10" s="13">
        <f>'Low - Laggards'!S10</f>
        <v>147.44614122697166</v>
      </c>
      <c r="R10" s="4">
        <f t="shared" si="1"/>
        <v>4585.5262152371151</v>
      </c>
      <c r="S10" s="4"/>
    </row>
    <row r="11" spans="2:19" x14ac:dyDescent="0.3">
      <c r="B11" s="10">
        <v>4</v>
      </c>
      <c r="C11" s="4">
        <f>'Low - innovators'!M11</f>
        <v>23.128599432824657</v>
      </c>
      <c r="D11" s="4">
        <f>'Low - Early adopters'!M11</f>
        <v>1262.5830888603855</v>
      </c>
      <c r="E11" s="4">
        <f>'Low - Early majority'!M11</f>
        <v>5397.0665219991342</v>
      </c>
      <c r="F11" s="4">
        <f>'Low - Late majority'!M11</f>
        <v>3406.1634388859347</v>
      </c>
      <c r="G11" s="13">
        <f>'Low - Laggards'!M11</f>
        <v>628.09067806797282</v>
      </c>
      <c r="H11" s="4">
        <f t="shared" si="0"/>
        <v>10717.032327246252</v>
      </c>
      <c r="L11" s="10">
        <v>4</v>
      </c>
      <c r="M11" s="4">
        <f>'Low - innovators'!S11</f>
        <v>51.327659704563892</v>
      </c>
      <c r="N11" s="4">
        <f>'Low - Early adopters'!S11</f>
        <v>956.26807219715647</v>
      </c>
      <c r="O11" s="4">
        <f>'Low - Early majority'!S11</f>
        <v>3216.5621474789205</v>
      </c>
      <c r="P11" s="4">
        <f>'Low - Late majority'!S11</f>
        <v>2215.6019347817787</v>
      </c>
      <c r="Q11" s="13">
        <f>'Low - Laggards'!S11</f>
        <v>207.13742645175762</v>
      </c>
      <c r="R11" s="4">
        <f t="shared" si="1"/>
        <v>6646.8972406141784</v>
      </c>
      <c r="S11" s="4"/>
    </row>
    <row r="12" spans="2:19" x14ac:dyDescent="0.3">
      <c r="B12" s="10">
        <v>4.5</v>
      </c>
      <c r="C12" s="4">
        <f>'Low - innovators'!M12</f>
        <v>69.83053925082362</v>
      </c>
      <c r="D12" s="4">
        <f>'Low - Early adopters'!M12</f>
        <v>1997.8991205069744</v>
      </c>
      <c r="E12" s="4">
        <f>'Low - Early majority'!M12</f>
        <v>7804.0686911781841</v>
      </c>
      <c r="F12" s="4">
        <f>'Low - Late majority'!M12</f>
        <v>5195.9949438069716</v>
      </c>
      <c r="G12" s="13">
        <f>'Low - Laggards'!M12</f>
        <v>803.82357061633184</v>
      </c>
      <c r="H12" s="4">
        <f t="shared" si="0"/>
        <v>15871.616865359287</v>
      </c>
      <c r="L12" s="10">
        <v>4.5</v>
      </c>
      <c r="M12" s="4">
        <f>'Low - innovators'!S12</f>
        <v>96.358822088735195</v>
      </c>
      <c r="N12" s="4">
        <f>'Low - Early adopters'!S12</f>
        <v>1279.188693338961</v>
      </c>
      <c r="O12" s="4">
        <f>'Low - Early majority'!S12</f>
        <v>4183.9440432348547</v>
      </c>
      <c r="P12" s="4">
        <f>'Low - Late majority'!S12</f>
        <v>3158.2339159862177</v>
      </c>
      <c r="Q12" s="13">
        <f>'Low - Laggards'!S12</f>
        <v>292.69447894755677</v>
      </c>
      <c r="R12" s="4">
        <f t="shared" si="1"/>
        <v>9010.4199535963253</v>
      </c>
      <c r="S12" s="4"/>
    </row>
    <row r="13" spans="2:19" x14ac:dyDescent="0.3">
      <c r="B13" s="10">
        <v>5</v>
      </c>
      <c r="C13" s="4">
        <f>'Low - innovators'!M13</f>
        <v>152.2232534893941</v>
      </c>
      <c r="D13" s="4">
        <f>'Low - Early adopters'!M13</f>
        <v>2927.455467757215</v>
      </c>
      <c r="E13" s="4">
        <f>'Low - Early majority'!M13</f>
        <v>10817.402430736311</v>
      </c>
      <c r="F13" s="4">
        <f>'Low - Late majority'!M13</f>
        <v>7704.7294918173175</v>
      </c>
      <c r="G13" s="13">
        <f>'Low - Laggards'!M13</f>
        <v>1056.3268710330719</v>
      </c>
      <c r="H13" s="4">
        <f t="shared" si="0"/>
        <v>22658.137514833306</v>
      </c>
      <c r="L13" s="10">
        <v>5</v>
      </c>
      <c r="M13" s="4">
        <f>'Low - innovators'!S13</f>
        <v>120.13786113218291</v>
      </c>
      <c r="N13" s="4">
        <f>'Low - Early adopters'!S13</f>
        <v>1525.1629308713864</v>
      </c>
      <c r="O13" s="4">
        <f>'Low - Early majority'!S13</f>
        <v>5031.5200101896571</v>
      </c>
      <c r="P13" s="4">
        <f>'Low - Late majority'!S13</f>
        <v>4103.5263123853556</v>
      </c>
      <c r="Q13" s="13">
        <f>'Low - Laggards'!S13</f>
        <v>402.06696905007738</v>
      </c>
      <c r="R13" s="4">
        <f t="shared" si="1"/>
        <v>11182.414083628659</v>
      </c>
      <c r="S13" s="4"/>
    </row>
    <row r="14" spans="2:19" x14ac:dyDescent="0.3">
      <c r="B14" s="10">
        <v>5.5</v>
      </c>
      <c r="C14" s="4">
        <f>'Low - innovators'!M14</f>
        <v>241.91646392369819</v>
      </c>
      <c r="D14" s="4">
        <f>'Low - Early adopters'!M14</f>
        <v>3940.3136917710885</v>
      </c>
      <c r="E14" s="4">
        <f>'Low - Early majority'!M14</f>
        <v>14226.31207631552</v>
      </c>
      <c r="F14" s="4">
        <f>'Low - Late majority'!M14</f>
        <v>10845.16461772551</v>
      </c>
      <c r="G14" s="13">
        <f>'Low - Laggards'!M14</f>
        <v>1405.5774965314959</v>
      </c>
      <c r="H14" s="4">
        <f t="shared" si="0"/>
        <v>30659.284346267312</v>
      </c>
      <c r="L14" s="10">
        <v>5.5</v>
      </c>
      <c r="M14" s="4">
        <f>'Low - innovators'!S14</f>
        <v>129.45626124637451</v>
      </c>
      <c r="N14" s="4">
        <f>'Low - Early adopters'!S14</f>
        <v>1673.7178961275652</v>
      </c>
      <c r="O14" s="4">
        <f>'Low - Early majority'!S14</f>
        <v>5638.989189334472</v>
      </c>
      <c r="P14" s="4">
        <f>'Low - Late majority'!S14</f>
        <v>4858.8713530983823</v>
      </c>
      <c r="Q14" s="13">
        <f>'Low - Laggards'!S14</f>
        <v>523.69899030004922</v>
      </c>
      <c r="R14" s="4">
        <f t="shared" si="1"/>
        <v>12824.733690106843</v>
      </c>
      <c r="S14" s="4"/>
    </row>
    <row r="15" spans="2:19" x14ac:dyDescent="0.3">
      <c r="B15" s="10">
        <v>6</v>
      </c>
      <c r="C15" s="4">
        <f>'Low - innovators'!M15</f>
        <v>322.98943238533309</v>
      </c>
      <c r="D15" s="4">
        <f>'Low - Early adopters'!M15</f>
        <v>4924.4766918387131</v>
      </c>
      <c r="E15" s="4">
        <f>'Low - Early majority'!M15</f>
        <v>17731.354454202665</v>
      </c>
      <c r="F15" s="4">
        <f>'Low - Late majority'!M15</f>
        <v>14348.390393608204</v>
      </c>
      <c r="G15" s="13">
        <f>'Low - Laggards'!M15</f>
        <v>1858.9976120049703</v>
      </c>
      <c r="H15" s="4">
        <f t="shared" si="0"/>
        <v>39186.208584039887</v>
      </c>
      <c r="L15" s="10">
        <v>6</v>
      </c>
      <c r="M15" s="4">
        <f>'Low - innovators'!S15</f>
        <v>133.41796525444104</v>
      </c>
      <c r="N15" s="4">
        <f>'Low - Early adopters'!S15</f>
        <v>1758.694726805003</v>
      </c>
      <c r="O15" s="4">
        <f>'Low - Early majority'!S15</f>
        <v>6045.6433286305692</v>
      </c>
      <c r="P15" s="4">
        <f>'Low - Late majority'!S15</f>
        <v>5402.7390101287783</v>
      </c>
      <c r="Q15" s="13">
        <f>'Low - Laggards'!S15</f>
        <v>648.41239188875579</v>
      </c>
      <c r="R15" s="4">
        <f t="shared" si="1"/>
        <v>13988.907422707547</v>
      </c>
      <c r="S15" s="4"/>
    </row>
    <row r="16" spans="2:19" x14ac:dyDescent="0.3">
      <c r="B16" s="10">
        <v>6.5</v>
      </c>
      <c r="C16" s="4">
        <f>'Low - innovators'!M16</f>
        <v>391.80951116270751</v>
      </c>
      <c r="D16" s="4">
        <f>'Low - Early adopters'!M16</f>
        <v>5821.387997571941</v>
      </c>
      <c r="E16" s="4">
        <f>'Low - Early majority'!M16</f>
        <v>21117.294614702834</v>
      </c>
      <c r="F16" s="4">
        <f>'Low - Late majority'!M16</f>
        <v>17957.580604535957</v>
      </c>
      <c r="G16" s="13">
        <f>'Low - Laggards'!M16</f>
        <v>2414.4601232934774</v>
      </c>
      <c r="H16" s="4">
        <f t="shared" si="0"/>
        <v>47702.532851266922</v>
      </c>
      <c r="L16" s="10">
        <v>6.5</v>
      </c>
      <c r="M16" s="4">
        <f>'Low - innovators'!S16</f>
        <v>135.65547763622448</v>
      </c>
      <c r="N16" s="4">
        <f>'Low - Early adopters'!S16</f>
        <v>1815.4625416291394</v>
      </c>
      <c r="O16" s="4">
        <f>'Low - Early majority'!S16</f>
        <v>6345.0672633320401</v>
      </c>
      <c r="P16" s="4">
        <f>'Low - Late majority'!S16</f>
        <v>5814.6549369492177</v>
      </c>
      <c r="Q16" s="13">
        <f>'Low - Laggards'!S16</f>
        <v>775.23919368426255</v>
      </c>
      <c r="R16" s="4">
        <f t="shared" si="1"/>
        <v>14886.079413230886</v>
      </c>
      <c r="S16" s="4"/>
    </row>
    <row r="17" spans="2:19" x14ac:dyDescent="0.3">
      <c r="B17" s="10">
        <v>7</v>
      </c>
      <c r="C17" s="4">
        <f>'Low - innovators'!M17</f>
        <v>449.10308656639046</v>
      </c>
      <c r="D17" s="4">
        <f>'Low - Early adopters'!M17</f>
        <v>6618.1076396259905</v>
      </c>
      <c r="E17" s="4">
        <f>'Low - Early majority'!M17</f>
        <v>24294.767685829447</v>
      </c>
      <c r="F17" s="4">
        <f>'Low - Late majority'!M17</f>
        <v>21527.537965918178</v>
      </c>
      <c r="G17" s="13">
        <f>'Low - Laggards'!M17</f>
        <v>3068.9763108130664</v>
      </c>
      <c r="H17" s="4">
        <f t="shared" si="0"/>
        <v>55958.492688753067</v>
      </c>
      <c r="L17" s="10">
        <v>7</v>
      </c>
      <c r="M17" s="4">
        <f>'Low - innovators'!S17</f>
        <v>137.2785359969761</v>
      </c>
      <c r="N17" s="4">
        <f>'Low - Early adopters'!S17</f>
        <v>1859.6158515262987</v>
      </c>
      <c r="O17" s="4">
        <f>'Low - Early majority'!S17</f>
        <v>6588.1453249950528</v>
      </c>
      <c r="P17" s="4">
        <f>'Low - Late majority'!S17</f>
        <v>6149.4640854602058</v>
      </c>
      <c r="Q17" s="13">
        <f>'Low - Laggards'!S17</f>
        <v>903.68149653365674</v>
      </c>
      <c r="R17" s="4">
        <f t="shared" si="1"/>
        <v>15638.18529451219</v>
      </c>
      <c r="S17" s="4"/>
    </row>
    <row r="18" spans="2:19" x14ac:dyDescent="0.3">
      <c r="B18" s="10">
        <v>7.5</v>
      </c>
      <c r="C18" s="4">
        <f>'Low - innovators'!M18</f>
        <v>496.56100525008844</v>
      </c>
      <c r="D18" s="4">
        <f>'Low - Early adopters'!M18</f>
        <v>7319.5546542177408</v>
      </c>
      <c r="E18" s="4">
        <f>'Low - Early majority'!M18</f>
        <v>27238.697857950083</v>
      </c>
      <c r="F18" s="4">
        <f>'Low - Late majority'!M18</f>
        <v>24986.059805638608</v>
      </c>
      <c r="G18" s="13">
        <f>'Low - Laggards'!M18</f>
        <v>3819.2089918060697</v>
      </c>
      <c r="H18" s="4">
        <f t="shared" si="0"/>
        <v>63860.082314862586</v>
      </c>
      <c r="L18" s="10">
        <v>7.5</v>
      </c>
      <c r="M18" s="4">
        <f>'Low - innovators'!S18</f>
        <v>138.5776401179869</v>
      </c>
      <c r="N18" s="4">
        <f>'Low - Early adopters'!S18</f>
        <v>1896.0103834184715</v>
      </c>
      <c r="O18" s="4">
        <f>'Low - Early majority'!S18</f>
        <v>6793.1016841143864</v>
      </c>
      <c r="P18" s="4">
        <f>'Low - Late majority'!S18</f>
        <v>6430.3027164551177</v>
      </c>
      <c r="Q18" s="13">
        <f>'Low - Laggards'!S18</f>
        <v>1031.378675153225</v>
      </c>
      <c r="R18" s="4">
        <f t="shared" si="1"/>
        <v>16289.371099259188</v>
      </c>
      <c r="S18" s="4"/>
    </row>
    <row r="19" spans="2:19" x14ac:dyDescent="0.3">
      <c r="B19" s="10">
        <v>8</v>
      </c>
      <c r="C19" s="4">
        <f>'Low - innovators'!M19</f>
        <v>535.82644431805761</v>
      </c>
      <c r="D19" s="4">
        <f>'Low - Early adopters'!M19</f>
        <v>7934.6429731481076</v>
      </c>
      <c r="E19" s="4">
        <f>'Low - Early majority'!M19</f>
        <v>29945.994863371954</v>
      </c>
      <c r="F19" s="4">
        <f>'Low - Late majority'!M19</f>
        <v>28293.105046388897</v>
      </c>
      <c r="G19" s="13">
        <f>'Low - Laggards'!M19</f>
        <v>4659.6272173689913</v>
      </c>
      <c r="H19" s="4">
        <f t="shared" si="0"/>
        <v>71369.196544596009</v>
      </c>
      <c r="L19" s="10">
        <v>8</v>
      </c>
      <c r="M19" s="4">
        <f>'Low - innovators'!S19</f>
        <v>139.66327948260079</v>
      </c>
      <c r="N19" s="4">
        <f>'Low - Early adopters'!S19</f>
        <v>1926.8158965316759</v>
      </c>
      <c r="O19" s="4">
        <f>'Low - Early majority'!S19</f>
        <v>6969.178211126613</v>
      </c>
      <c r="P19" s="4">
        <f>'Low - Late majority'!S19</f>
        <v>6670.1782708661558</v>
      </c>
      <c r="Q19" s="13">
        <f>'Low - Laggards'!S19</f>
        <v>1156.0727844501023</v>
      </c>
      <c r="R19" s="4">
        <f t="shared" si="1"/>
        <v>16861.908442457148</v>
      </c>
      <c r="S19" s="4"/>
    </row>
    <row r="20" spans="2:19" x14ac:dyDescent="0.3">
      <c r="B20" s="10">
        <v>8.5</v>
      </c>
      <c r="C20" s="4">
        <f>'Low - innovators'!M20</f>
        <v>568.32443493704682</v>
      </c>
      <c r="D20" s="4">
        <f>'Low - Early adopters'!M20</f>
        <v>8472.8963493788633</v>
      </c>
      <c r="E20" s="4">
        <f>'Low - Early majority'!M20</f>
        <v>32423.273844992771</v>
      </c>
      <c r="F20" s="4">
        <f>'Low - Late majority'!M20</f>
        <v>31426.645186456441</v>
      </c>
      <c r="G20" s="13">
        <f>'Low - Laggards'!M20</f>
        <v>5582.7186409506439</v>
      </c>
      <c r="H20" s="4">
        <f t="shared" si="0"/>
        <v>78473.858456715767</v>
      </c>
      <c r="L20" s="10">
        <v>8.5</v>
      </c>
      <c r="M20" s="4">
        <f>'Low - innovators'!S20</f>
        <v>140.59557609305108</v>
      </c>
      <c r="N20" s="4">
        <f>'Low - Early adopters'!S20</f>
        <v>1953.3761462179139</v>
      </c>
      <c r="O20" s="4">
        <f>'Low - Early majority'!S20</f>
        <v>7122.5916220455128</v>
      </c>
      <c r="P20" s="4">
        <f>'Low - Late majority'!S20</f>
        <v>6878.1192969232006</v>
      </c>
      <c r="Q20" s="13">
        <f>'Low - Laggards'!S20</f>
        <v>1276.1907086938859</v>
      </c>
      <c r="R20" s="4">
        <f t="shared" si="1"/>
        <v>17370.873349973564</v>
      </c>
      <c r="S20" s="4"/>
    </row>
    <row r="21" spans="2:19" x14ac:dyDescent="0.3">
      <c r="B21" s="10">
        <v>9</v>
      </c>
      <c r="C21" s="4">
        <f>'Low - innovators'!M21</f>
        <v>595.25512404268852</v>
      </c>
      <c r="D21" s="4">
        <f>'Low - Early adopters'!M21</f>
        <v>8943.5156344554762</v>
      </c>
      <c r="E21" s="4">
        <f>'Low - Early majority'!M21</f>
        <v>34682.374390289369</v>
      </c>
      <c r="F21" s="4">
        <f>'Low - Late majority'!M21</f>
        <v>34376.433835072588</v>
      </c>
      <c r="G21" s="13">
        <f>'Low - Laggards'!M21</f>
        <v>6579.7734175969981</v>
      </c>
      <c r="H21" s="4">
        <f t="shared" si="0"/>
        <v>85177.352401457116</v>
      </c>
      <c r="L21" s="10">
        <v>9</v>
      </c>
      <c r="M21" s="4">
        <f>'Low - innovators'!S21</f>
        <v>141.41115518412226</v>
      </c>
      <c r="N21" s="4">
        <f>'Low - Early adopters'!S21</f>
        <v>1976.5927422082011</v>
      </c>
      <c r="O21" s="4">
        <f>'Low - Early majority'!S21</f>
        <v>7257.7668221141412</v>
      </c>
      <c r="P21" s="4">
        <f>'Low - Late majority'!S21</f>
        <v>7060.6307878200723</v>
      </c>
      <c r="Q21" s="13">
        <f>'Low - Laggards'!S21</f>
        <v>1390.7742877770668</v>
      </c>
      <c r="R21" s="4">
        <f t="shared" si="1"/>
        <v>17827.175795103602</v>
      </c>
      <c r="S21" s="4"/>
    </row>
    <row r="22" spans="2:19" x14ac:dyDescent="0.3">
      <c r="B22" s="10">
        <v>9.5</v>
      </c>
      <c r="C22" s="4">
        <f>'Low - innovators'!M22</f>
        <v>617.61525441827303</v>
      </c>
      <c r="D22" s="4">
        <f>'Low - Early adopters'!M22</f>
        <v>9354.9931406339674</v>
      </c>
      <c r="E22" s="4">
        <f>'Low - Early majority'!M22</f>
        <v>36737.785053860105</v>
      </c>
      <c r="F22" s="4">
        <f>'Low - Late majority'!M22</f>
        <v>37140.010393508586</v>
      </c>
      <c r="G22" s="13">
        <f>'Low - Laggards'!M22</f>
        <v>7641.5590344942157</v>
      </c>
      <c r="H22" s="4">
        <f t="shared" si="0"/>
        <v>91491.962876915146</v>
      </c>
      <c r="L22" s="10">
        <v>9.5</v>
      </c>
      <c r="M22" s="4">
        <f>'Low - innovators'!S22</f>
        <v>142.13387909211761</v>
      </c>
      <c r="N22" s="4">
        <f>'Low - Early adopters'!S22</f>
        <v>1997.0982859815877</v>
      </c>
      <c r="O22" s="4">
        <f>'Low - Early majority'!S22</f>
        <v>7377.9484757190939</v>
      </c>
      <c r="P22" s="4">
        <f>'Low - Late majority'!S22</f>
        <v>7222.499766044315</v>
      </c>
      <c r="Q22" s="13">
        <f>'Low - Laggards'!S22</f>
        <v>1499.3401411893801</v>
      </c>
      <c r="R22" s="4">
        <f t="shared" si="1"/>
        <v>18239.020548026492</v>
      </c>
      <c r="S22" s="4"/>
    </row>
    <row r="23" spans="2:19" x14ac:dyDescent="0.3">
      <c r="B23" s="10">
        <v>10</v>
      </c>
      <c r="C23" s="4">
        <f>'Low - innovators'!M23</f>
        <v>636.226082626736</v>
      </c>
      <c r="D23" s="4">
        <f>'Low - Early adopters'!M23</f>
        <v>9714.9676270046111</v>
      </c>
      <c r="E23" s="4">
        <f>'Low - Early majority'!M23</f>
        <v>38605.06577150018</v>
      </c>
      <c r="F23" s="4">
        <f>'Low - Late majority'!M23</f>
        <v>39720.008860364323</v>
      </c>
      <c r="G23" s="13">
        <f>'Low - Laggards'!M23</f>
        <v>8758.8212239588847</v>
      </c>
      <c r="H23" s="4">
        <f t="shared" si="0"/>
        <v>97435.089565454749</v>
      </c>
      <c r="L23" s="10">
        <v>10</v>
      </c>
      <c r="M23" s="4">
        <f>'Low - innovators'!S23</f>
        <v>142.78018499054284</v>
      </c>
      <c r="N23" s="4">
        <f>'Low - Early adopters'!S23</f>
        <v>2015.353661106041</v>
      </c>
      <c r="O23" s="4">
        <f>'Low - Early majority'!S23</f>
        <v>7485.5786100615842</v>
      </c>
      <c r="P23" s="4">
        <f>'Low - Late majority'!S23</f>
        <v>7367.3213079864536</v>
      </c>
      <c r="Q23" s="13">
        <f>'Low - Laggards'!S23</f>
        <v>1601.745096673789</v>
      </c>
      <c r="R23" s="4">
        <f t="shared" si="1"/>
        <v>18612.778860818409</v>
      </c>
      <c r="S23" s="4"/>
    </row>
    <row r="24" spans="2:19" x14ac:dyDescent="0.3">
      <c r="B24" s="10">
        <v>10.5</v>
      </c>
      <c r="C24" s="4">
        <f>'Low - innovators'!M24</f>
        <v>651.76105109193156</v>
      </c>
      <c r="D24" s="4">
        <f>'Low - Early adopters'!M24</f>
        <v>10030.201953384845</v>
      </c>
      <c r="E24" s="4">
        <f>'Low - Early majority'!M24</f>
        <v>40299.884515836733</v>
      </c>
      <c r="F24" s="4">
        <f>'Low - Late majority'!M24</f>
        <v>42122.329060805234</v>
      </c>
      <c r="G24" s="13">
        <f>'Low - Laggards'!M24</f>
        <v>9922.6252594347297</v>
      </c>
      <c r="H24" s="4">
        <f t="shared" si="0"/>
        <v>103026.80184055348</v>
      </c>
      <c r="L24" s="10">
        <v>10.5</v>
      </c>
      <c r="M24" s="4">
        <f>'Low - innovators'!S24</f>
        <v>143.36195926095806</v>
      </c>
      <c r="N24" s="4">
        <f>'Low - Early adopters'!S24</f>
        <v>2031.7057882749102</v>
      </c>
      <c r="O24" s="4">
        <f>'Low - Early majority'!S24</f>
        <v>7582.5383958553721</v>
      </c>
      <c r="P24" s="4">
        <f>'Low - Late majority'!S24</f>
        <v>7497.8473459901061</v>
      </c>
      <c r="Q24" s="13">
        <f>'Low - Laggards'!S24</f>
        <v>1698.0745368210926</v>
      </c>
      <c r="R24" s="4">
        <f t="shared" si="1"/>
        <v>18953.528026202439</v>
      </c>
      <c r="S24" s="4"/>
    </row>
    <row r="25" spans="2:19" x14ac:dyDescent="0.3">
      <c r="B25" s="10">
        <v>11</v>
      </c>
      <c r="C25" s="4">
        <f>'Low - innovators'!M25</f>
        <v>664.77080013450325</v>
      </c>
      <c r="D25" s="4">
        <f>'Low - Early adopters'!M25</f>
        <v>10306.622399817406</v>
      </c>
      <c r="E25" s="4">
        <f>'Low - Early majority'!M25</f>
        <v>41837.440234316593</v>
      </c>
      <c r="F25" s="4">
        <f>'Low - Late majority'!M25</f>
        <v>44354.885274194683</v>
      </c>
      <c r="G25" s="13">
        <f>'Low - Laggards'!M25</f>
        <v>11124.568533284086</v>
      </c>
      <c r="H25" s="4">
        <f t="shared" si="0"/>
        <v>108288.28724174727</v>
      </c>
      <c r="L25" s="10">
        <v>11</v>
      </c>
      <c r="M25" s="4">
        <f>'Low - innovators'!S25</f>
        <v>143.88817787793306</v>
      </c>
      <c r="N25" s="4">
        <f>'Low - Early adopters'!S25</f>
        <v>2046.4233859418644</v>
      </c>
      <c r="O25" s="4">
        <f>'Low - Early majority'!S25</f>
        <v>7670.3075122974515</v>
      </c>
      <c r="P25" s="4">
        <f>'Low - Late majority'!S25</f>
        <v>7616.2219358570082</v>
      </c>
      <c r="Q25" s="13">
        <f>'Low - Laggards'!S25</f>
        <v>1788.5573488780694</v>
      </c>
      <c r="R25" s="4">
        <f t="shared" si="1"/>
        <v>19265.398360852327</v>
      </c>
      <c r="S25" s="4"/>
    </row>
    <row r="26" spans="2:19" x14ac:dyDescent="0.3">
      <c r="B26" s="10">
        <v>11.5</v>
      </c>
      <c r="C26" s="4">
        <f>'Low - innovators'!M26</f>
        <v>675.70481798553556</v>
      </c>
      <c r="D26" s="4">
        <f>'Low - Early adopters'!M26</f>
        <v>10549.386865791223</v>
      </c>
      <c r="E26" s="4">
        <f>'Low - Early majority'!M26</f>
        <v>43232.131711466558</v>
      </c>
      <c r="F26" s="4">
        <f>'Low - Late majority'!M26</f>
        <v>46426.746550777352</v>
      </c>
      <c r="G26" s="13">
        <f>'Low - Laggards'!M26</f>
        <v>12356.897455497952</v>
      </c>
      <c r="H26" s="4">
        <f t="shared" si="0"/>
        <v>113240.86740151861</v>
      </c>
      <c r="L26" s="10">
        <v>11.5</v>
      </c>
      <c r="M26" s="4">
        <f>'Low - innovators'!S26</f>
        <v>144.36588487276342</v>
      </c>
      <c r="N26" s="4">
        <f>'Low - Early adopters'!S26</f>
        <v>2059.7199036286511</v>
      </c>
      <c r="O26" s="4">
        <f>'Low - Early majority'!S26</f>
        <v>7750.0719288163618</v>
      </c>
      <c r="P26" s="4">
        <f>'Low - Late majority'!S26</f>
        <v>7724.1429071474668</v>
      </c>
      <c r="Q26" s="13">
        <f>'Low - Laggards'!S26</f>
        <v>1873.5048375128929</v>
      </c>
      <c r="R26" s="4">
        <f t="shared" si="1"/>
        <v>19551.805461978136</v>
      </c>
      <c r="S26" s="4"/>
    </row>
    <row r="27" spans="2:19" x14ac:dyDescent="0.3">
      <c r="B27" s="10">
        <v>12</v>
      </c>
      <c r="C27" s="4">
        <f>'Low - innovators'!M27</f>
        <v>684.9297392611918</v>
      </c>
      <c r="D27" s="4">
        <f>'Low - Early adopters'!M27</f>
        <v>10762.964067906409</v>
      </c>
      <c r="E27" s="4">
        <f>'Low - Early majority'!M27</f>
        <v>44497.383883562936</v>
      </c>
      <c r="F27" s="4">
        <f>'Low - Late majority'!M27</f>
        <v>48347.546139077647</v>
      </c>
      <c r="G27" s="13">
        <f>'Low - Laggards'!M27</f>
        <v>13612.557420235948</v>
      </c>
      <c r="H27" s="4">
        <f t="shared" si="0"/>
        <v>117905.38125004413</v>
      </c>
      <c r="L27" s="10">
        <v>12</v>
      </c>
      <c r="M27" s="4">
        <f>'Low - innovators'!S27</f>
        <v>144.80079602775191</v>
      </c>
      <c r="N27" s="4">
        <f>'Low - Early adopters'!S27</f>
        <v>2071.7686727073465</v>
      </c>
      <c r="O27" s="4">
        <f>'Low - Early majority'!S27</f>
        <v>7822.7984847947873</v>
      </c>
      <c r="P27" s="4">
        <f>'Low - Late majority'!S27</f>
        <v>7822.9749864665037</v>
      </c>
      <c r="Q27" s="13">
        <f>'Low - Laggards'!S27</f>
        <v>1953.2688004246829</v>
      </c>
      <c r="R27" s="4">
        <f t="shared" si="1"/>
        <v>19815.611740421075</v>
      </c>
      <c r="S27" s="4"/>
    </row>
    <row r="28" spans="2:19" x14ac:dyDescent="0.3">
      <c r="B28" s="10">
        <v>12.5</v>
      </c>
      <c r="C28" s="4">
        <f>'Low - innovators'!M28</f>
        <v>692.74458743670539</v>
      </c>
      <c r="D28" s="4">
        <f>'Low - Early adopters'!M28</f>
        <v>10951.214028730134</v>
      </c>
      <c r="E28" s="4">
        <f>'Low - Early majority'!M28</f>
        <v>45645.574785823286</v>
      </c>
      <c r="F28" s="4">
        <f>'Low - Late majority'!M28</f>
        <v>50127.07785815945</v>
      </c>
      <c r="G28" s="13">
        <f>'Low - Laggards'!M28</f>
        <v>14885.198349648834</v>
      </c>
      <c r="H28" s="4">
        <f t="shared" si="0"/>
        <v>122301.80960979841</v>
      </c>
      <c r="L28" s="10">
        <v>12.5</v>
      </c>
      <c r="M28" s="4">
        <f>'Low - innovators'!S28</f>
        <v>145.19768127096518</v>
      </c>
      <c r="N28" s="4">
        <f>'Low - Early adopters'!S28</f>
        <v>2082.7131759223921</v>
      </c>
      <c r="O28" s="4">
        <f>'Low - Early majority'!S28</f>
        <v>7889.2875557083325</v>
      </c>
      <c r="P28" s="4">
        <f>'Low - Late majority'!S28</f>
        <v>7913.8303559598226</v>
      </c>
      <c r="Q28" s="13">
        <f>'Low - Laggards'!S28</f>
        <v>2028.2138965832862</v>
      </c>
      <c r="R28" s="4">
        <f t="shared" si="1"/>
        <v>20059.242665444799</v>
      </c>
      <c r="S28" s="4"/>
    </row>
    <row r="29" spans="2:19" x14ac:dyDescent="0.3">
      <c r="B29" s="10">
        <v>13</v>
      </c>
      <c r="C29" s="4">
        <f>'Low - innovators'!M29</f>
        <v>699.39335122032946</v>
      </c>
      <c r="D29" s="4">
        <f>'Low - Early adopters'!M29</f>
        <v>11117.464749624751</v>
      </c>
      <c r="E29" s="4">
        <f>'Low - Early majority'!M29</f>
        <v>46688.026123658128</v>
      </c>
      <c r="F29" s="4">
        <f>'Low - Late majority'!M29</f>
        <v>51775.023481849341</v>
      </c>
      <c r="G29" s="13">
        <f>'Low - Laggards'!M29</f>
        <v>16169.152328749678</v>
      </c>
      <c r="H29" s="4">
        <f t="shared" si="0"/>
        <v>126449.06003510223</v>
      </c>
      <c r="L29" s="10">
        <v>13</v>
      </c>
      <c r="M29" s="4">
        <f>'Low - innovators'!S29</f>
        <v>145.56061218613866</v>
      </c>
      <c r="N29" s="4">
        <f>'Low - Early adopters'!S29</f>
        <v>2092.6741683432037</v>
      </c>
      <c r="O29" s="4">
        <f>'Low - Early majority'!S29</f>
        <v>7950.210928865944</v>
      </c>
      <c r="P29" s="4">
        <f>'Low - Late majority'!S29</f>
        <v>7997.6269650615668</v>
      </c>
      <c r="Q29" s="13">
        <f>'Low - Laggards'!S29</f>
        <v>2098.7001948444554</v>
      </c>
      <c r="R29" s="4">
        <f t="shared" si="1"/>
        <v>20284.772869301309</v>
      </c>
      <c r="S29" s="4"/>
    </row>
    <row r="30" spans="2:19" x14ac:dyDescent="0.3">
      <c r="B30" s="10">
        <v>13.5</v>
      </c>
      <c r="C30" s="4">
        <f>'Low - innovators'!M30</f>
        <v>705.0752931624022</v>
      </c>
      <c r="D30" s="4">
        <f>'Low - Early adopters'!M30</f>
        <v>11264.582586783621</v>
      </c>
      <c r="E30" s="4">
        <f>'Low - Early majority'!M30</f>
        <v>47635.033133975347</v>
      </c>
      <c r="F30" s="4">
        <f>'Low - Late majority'!M30</f>
        <v>53300.772511679737</v>
      </c>
      <c r="G30" s="13">
        <f>'Low - Laggards'!M30</f>
        <v>17459.394907156649</v>
      </c>
      <c r="H30" s="4">
        <f t="shared" si="0"/>
        <v>130364.85843275776</v>
      </c>
      <c r="L30" s="10">
        <v>13.5</v>
      </c>
      <c r="M30" s="4">
        <f>'Low - innovators'!S30</f>
        <v>145.89312541401094</v>
      </c>
      <c r="N30" s="4">
        <f>'Low - Early adopters'!S30</f>
        <v>2101.7547185395806</v>
      </c>
      <c r="O30" s="4">
        <f>'Low - Early majority'!S30</f>
        <v>8006.13949550496</v>
      </c>
      <c r="P30" s="4">
        <f>'Low - Late majority'!S30</f>
        <v>8075.1313811333093</v>
      </c>
      <c r="Q30" s="13">
        <f>'Low - Laggards'!S30</f>
        <v>2165.0727339954583</v>
      </c>
      <c r="R30" s="4">
        <f t="shared" si="1"/>
        <v>20493.991454587318</v>
      </c>
      <c r="S30" s="4"/>
    </row>
    <row r="31" spans="2:19" x14ac:dyDescent="0.3">
      <c r="B31" s="10">
        <v>14</v>
      </c>
      <c r="C31" s="4">
        <f>'Low - innovators'!M31</f>
        <v>709.95335994393258</v>
      </c>
      <c r="D31" s="4">
        <f>'Low - Early adopters'!M31</f>
        <v>11395.035352636067</v>
      </c>
      <c r="E31" s="4">
        <f>'Low - Early majority'!M31</f>
        <v>48495.917659384009</v>
      </c>
      <c r="F31" s="4">
        <f>'Low - Late majority'!M31</f>
        <v>54713.30732885308</v>
      </c>
      <c r="G31" s="13">
        <f>'Low - Laggards'!M31</f>
        <v>18751.497895794273</v>
      </c>
      <c r="H31" s="4">
        <f t="shared" si="0"/>
        <v>134065.71159661136</v>
      </c>
      <c r="L31" s="10">
        <v>14</v>
      </c>
      <c r="M31" s="4">
        <f>'Low - innovators'!S31</f>
        <v>146.19833279449384</v>
      </c>
      <c r="N31" s="4">
        <f>'Low - Early adopters'!S31</f>
        <v>2110.0438476994977</v>
      </c>
      <c r="O31" s="4">
        <f>'Low - Early majority'!S31</f>
        <v>8057.56380541005</v>
      </c>
      <c r="P31" s="4">
        <f>'Low - Late majority'!S31</f>
        <v>8146.9907196416443</v>
      </c>
      <c r="Q31" s="13">
        <f>'Low - Laggards'!S31</f>
        <v>2227.6557806768037</v>
      </c>
      <c r="R31" s="4">
        <f t="shared" si="1"/>
        <v>20688.45248622249</v>
      </c>
      <c r="S31" s="4"/>
    </row>
    <row r="32" spans="2:19" x14ac:dyDescent="0.3">
      <c r="B32" s="10">
        <v>14.5</v>
      </c>
      <c r="C32" s="4">
        <f>'Low - innovators'!M32</f>
        <v>714.16102074963987</v>
      </c>
      <c r="D32" s="4">
        <f>'Low - Early adopters'!M32</f>
        <v>11510.948013624253</v>
      </c>
      <c r="E32" s="4">
        <f>'Low - Early majority'!M32</f>
        <v>49279.093815886459</v>
      </c>
      <c r="F32" s="4">
        <f>'Low - Late majority'!M32</f>
        <v>56021.134632388086</v>
      </c>
      <c r="G32" s="13">
        <f>'Low - Laggards'!M32</f>
        <v>20041.578781681364</v>
      </c>
      <c r="H32" s="4">
        <f t="shared" si="0"/>
        <v>137566.9162643298</v>
      </c>
      <c r="L32" s="10">
        <v>14.5</v>
      </c>
      <c r="M32" s="4">
        <f>'Low - innovators'!S32</f>
        <v>146.47899745561284</v>
      </c>
      <c r="N32" s="4">
        <f>'Low - Early adopters'!S32</f>
        <v>2117.6192066248423</v>
      </c>
      <c r="O32" s="4">
        <f>'Low - Early majority'!S32</f>
        <v>8104.9095389138829</v>
      </c>
      <c r="P32" s="4">
        <f>'Low - Late majority'!S32</f>
        <v>8213.7567438712322</v>
      </c>
      <c r="Q32" s="13">
        <f>'Low - Laggards'!S32</f>
        <v>2286.750154702625</v>
      </c>
      <c r="R32" s="4">
        <f t="shared" si="1"/>
        <v>20869.514641568196</v>
      </c>
      <c r="S32" s="4"/>
    </row>
    <row r="33" spans="2:19" x14ac:dyDescent="0.3">
      <c r="B33" s="10">
        <v>15</v>
      </c>
      <c r="C33" s="4">
        <f>'Low - innovators'!M33</f>
        <v>717.8078140553248</v>
      </c>
      <c r="D33" s="4">
        <f>'Low - Early adopters'!M33</f>
        <v>11614.151317864849</v>
      </c>
      <c r="E33" s="4">
        <f>'Low - Early majority'!M33</f>
        <v>49992.139282417374</v>
      </c>
      <c r="F33" s="4">
        <f>'Low - Late majority'!M33</f>
        <v>57232.249547210813</v>
      </c>
      <c r="G33" s="13">
        <f>'Low - Laggards'!M33</f>
        <v>21326.249997299921</v>
      </c>
      <c r="H33" s="4">
        <f t="shared" si="0"/>
        <v>140882.59795884829</v>
      </c>
      <c r="L33" s="10">
        <v>15</v>
      </c>
      <c r="M33" s="4">
        <f>'Low - innovators'!S33</f>
        <v>146.73758799687602</v>
      </c>
      <c r="N33" s="4">
        <f>'Low - Early adopters'!S33</f>
        <v>2124.5490819079282</v>
      </c>
      <c r="O33" s="4">
        <f>'Low - Early majority'!S33</f>
        <v>8148.5493074702617</v>
      </c>
      <c r="P33" s="4">
        <f>'Low - Late majority'!S33</f>
        <v>8275.9042709624373</v>
      </c>
      <c r="Q33" s="13">
        <f>'Low - Laggards'!S33</f>
        <v>2342.6325011206418</v>
      </c>
      <c r="R33" s="4">
        <f t="shared" si="1"/>
        <v>21038.372749458147</v>
      </c>
      <c r="S33" s="4"/>
    </row>
    <row r="34" spans="2:19" x14ac:dyDescent="0.3">
      <c r="B34" s="10">
        <v>15.5</v>
      </c>
      <c r="C34" s="4">
        <f>'Low - innovators'!M34</f>
        <v>720.98383924113591</v>
      </c>
      <c r="D34" s="4">
        <f>'Low - Early adopters'!M34</f>
        <v>11706.223919146427</v>
      </c>
      <c r="E34" s="4">
        <f>'Low - Early majority'!M34</f>
        <v>50641.867697525027</v>
      </c>
      <c r="F34" s="4">
        <f>'Low - Late majority'!M34</f>
        <v>58354.122624771902</v>
      </c>
      <c r="G34" s="13">
        <f>'Low - Laggards'!M34</f>
        <v>22602.569998555569</v>
      </c>
      <c r="H34" s="4">
        <f t="shared" si="0"/>
        <v>144025.76807924005</v>
      </c>
      <c r="L34" s="10">
        <v>15.5</v>
      </c>
      <c r="M34" s="4">
        <f>'Low - innovators'!S34</f>
        <v>146.97631851145579</v>
      </c>
      <c r="N34" s="4">
        <f>'Low - Early adopters'!S34</f>
        <v>2130.893927439321</v>
      </c>
      <c r="O34" s="4">
        <f>'Low - Early majority'!S34</f>
        <v>8188.8117676105539</v>
      </c>
      <c r="P34" s="4">
        <f>'Low - Late majority'!S34</f>
        <v>8333.8453843726893</v>
      </c>
      <c r="Q34" s="13">
        <f>'Low - Laggards'!S34</f>
        <v>2395.5557536361098</v>
      </c>
      <c r="R34" s="4">
        <f t="shared" si="1"/>
        <v>21196.083151570128</v>
      </c>
      <c r="S34" s="4"/>
    </row>
    <row r="35" spans="2:19" x14ac:dyDescent="0.3">
      <c r="B35" s="10">
        <v>16</v>
      </c>
      <c r="C35" s="4">
        <f>'Low - innovators'!M35</f>
        <v>723.76338990436454</v>
      </c>
      <c r="D35" s="4">
        <f>'Low - Early adopters'!M35</f>
        <v>11788.528660735123</v>
      </c>
      <c r="E35" s="4">
        <f>'Low - Early majority'!M35</f>
        <v>51234.399310506829</v>
      </c>
      <c r="F35" s="4">
        <f>'Low - Late majority'!M35</f>
        <v>59393.702681048104</v>
      </c>
      <c r="G35" s="13">
        <f>'Low - Laggards'!M35</f>
        <v>23867.9972522639</v>
      </c>
      <c r="H35" s="4">
        <f t="shared" si="0"/>
        <v>147008.3912944583</v>
      </c>
      <c r="L35" s="10">
        <v>16</v>
      </c>
      <c r="M35" s="4">
        <f>'Low - innovators'!S35</f>
        <v>147.19717938893538</v>
      </c>
      <c r="N35" s="4">
        <f>'Low - Early adopters'!S35</f>
        <v>2136.7075552275655</v>
      </c>
      <c r="O35" s="4">
        <f>'Low - Early majority'!S35</f>
        <v>8225.9887454727013</v>
      </c>
      <c r="P35" s="4">
        <f>'Low - Late majority'!S35</f>
        <v>8387.940520837954</v>
      </c>
      <c r="Q35" s="13">
        <f>'Low - Laggards'!S35</f>
        <v>2445.7502888630647</v>
      </c>
      <c r="R35" s="4">
        <f t="shared" si="1"/>
        <v>21343.584289790222</v>
      </c>
      <c r="S35" s="4"/>
    </row>
    <row r="36" spans="2:19" x14ac:dyDescent="0.3">
      <c r="B36" s="10">
        <v>16.5</v>
      </c>
      <c r="C36" s="4">
        <f>'Low - innovators'!M36</f>
        <v>726.20789131242702</v>
      </c>
      <c r="D36" s="4">
        <f>'Low - Early adopters'!M36</f>
        <v>11862.24370033404</v>
      </c>
      <c r="E36" s="4">
        <f>'Low - Early majority'!M36</f>
        <v>51775.228159403501</v>
      </c>
      <c r="F36" s="4">
        <f>'Low - Late majority'!M36</f>
        <v>60357.430366755048</v>
      </c>
      <c r="G36" s="13">
        <f>'Low - Laggards'!M36</f>
        <v>25120.347678513772</v>
      </c>
      <c r="H36" s="4">
        <f t="shared" si="0"/>
        <v>149841.45779631878</v>
      </c>
      <c r="L36" s="10">
        <v>16.5</v>
      </c>
      <c r="M36" s="4">
        <f>'Low - innovators'!S36</f>
        <v>147.40196203586484</v>
      </c>
      <c r="N36" s="4">
        <f>'Low - Early adopters'!S36</f>
        <v>2142.0380781868403</v>
      </c>
      <c r="O36" s="4">
        <f>'Low - Early majority'!S36</f>
        <v>8260.3408718571518</v>
      </c>
      <c r="P36" s="4">
        <f>'Low - Late majority'!S36</f>
        <v>8438.5072023441608</v>
      </c>
      <c r="Q36" s="13">
        <f>'Low - Laggards'!S36</f>
        <v>2493.4254453775011</v>
      </c>
      <c r="R36" s="4">
        <f t="shared" si="1"/>
        <v>21481.713559801516</v>
      </c>
      <c r="S36" s="4"/>
    </row>
    <row r="37" spans="2:19" x14ac:dyDescent="0.3">
      <c r="B37" s="10">
        <v>17</v>
      </c>
      <c r="C37" s="4">
        <f>'Low - innovators'!M37</f>
        <v>728.36827508580643</v>
      </c>
      <c r="D37" s="4">
        <f>'Low - Early adopters'!M37</f>
        <v>11928.389130962423</v>
      </c>
      <c r="E37" s="4">
        <f>'Low - Early majority'!M37</f>
        <v>52269.28480735013</v>
      </c>
      <c r="F37" s="4">
        <f>'Low - Late majority'!M37</f>
        <v>61251.258773254827</v>
      </c>
      <c r="G37" s="13">
        <f>'Low - Laggards'!M37</f>
        <v>26357.755739965585</v>
      </c>
      <c r="H37" s="4">
        <f t="shared" si="0"/>
        <v>152535.05672661879</v>
      </c>
      <c r="L37" s="10">
        <v>17</v>
      </c>
      <c r="M37" s="4">
        <f>'Low - innovators'!S37</f>
        <v>147.59227948530281</v>
      </c>
      <c r="N37" s="4">
        <f>'Low - Early adopters'!S37</f>
        <v>2146.9286696831086</v>
      </c>
      <c r="O37" s="4">
        <f>'Low - Early majority'!S37</f>
        <v>8292.1020904922534</v>
      </c>
      <c r="P37" s="4">
        <f>'Low - Late majority'!S37</f>
        <v>8485.8269757452163</v>
      </c>
      <c r="Q37" s="13">
        <f>'Low - Laggards'!S37</f>
        <v>2538.7711993894472</v>
      </c>
      <c r="R37" s="4">
        <f t="shared" si="1"/>
        <v>21611.221214795329</v>
      </c>
      <c r="S37" s="4"/>
    </row>
    <row r="38" spans="2:19" x14ac:dyDescent="0.3">
      <c r="B38" s="10">
        <v>17.5</v>
      </c>
      <c r="C38" s="4">
        <f>'Low - innovators'!M38</f>
        <v>730.28689955394793</v>
      </c>
      <c r="D38" s="4">
        <f>'Low - Early adopters'!M38</f>
        <v>11987.849702727108</v>
      </c>
      <c r="E38" s="4">
        <f>'Low - Early majority'!M38</f>
        <v>52720.994176739863</v>
      </c>
      <c r="F38" s="4">
        <f>'Low - Late majority'!M38</f>
        <v>62080.67840234319</v>
      </c>
      <c r="G38" s="13">
        <f>'Low - Laggards'!M38</f>
        <v>27578.639152356754</v>
      </c>
      <c r="H38" s="4">
        <f t="shared" si="0"/>
        <v>155098.44833372085</v>
      </c>
      <c r="L38" s="10">
        <v>17.5</v>
      </c>
      <c r="M38" s="4">
        <f>'Low - innovators'!S38</f>
        <v>147.76958411537908</v>
      </c>
      <c r="N38" s="4">
        <f>'Low - Early adopters'!S38</f>
        <v>2151.4181856145815</v>
      </c>
      <c r="O38" s="4">
        <f>'Low - Early majority'!S38</f>
        <v>8321.4833053727525</v>
      </c>
      <c r="P38" s="4">
        <f>'Low - Late majority'!S38</f>
        <v>8530.1509755075585</v>
      </c>
      <c r="Q38" s="13">
        <f>'Low - Laggards'!S38</f>
        <v>2581.9598675040706</v>
      </c>
      <c r="R38" s="4">
        <f t="shared" si="1"/>
        <v>21732.781918114342</v>
      </c>
      <c r="S38" s="4"/>
    </row>
    <row r="39" spans="2:19" x14ac:dyDescent="0.3">
      <c r="B39" s="10">
        <v>18</v>
      </c>
      <c r="C39" s="4">
        <f>'Low - innovators'!M39</f>
        <v>731.99910375853744</v>
      </c>
      <c r="D39" s="4">
        <f>'Low - Early adopters'!M39</f>
        <v>12041.394190364445</v>
      </c>
      <c r="E39" s="4">
        <f>'Low - Early majority'!M39</f>
        <v>53134.328355601639</v>
      </c>
      <c r="F39" s="4">
        <f>'Low - Late majority'!M39</f>
        <v>62850.744577557853</v>
      </c>
      <c r="G39" s="13">
        <f>'Low - Laggards'!M39</f>
        <v>28781.667062242988</v>
      </c>
      <c r="H39" s="4">
        <f t="shared" si="0"/>
        <v>157540.13328952546</v>
      </c>
      <c r="L39" s="10">
        <v>18</v>
      </c>
      <c r="M39" s="4">
        <f>'Low - innovators'!S39</f>
        <v>147.93518321712673</v>
      </c>
      <c r="N39" s="4">
        <f>'Low - Early adopters'!S39</f>
        <v>2155.5416816977759</v>
      </c>
      <c r="O39" s="4">
        <f>'Low - Early majority'!S39</f>
        <v>8348.6753639291746</v>
      </c>
      <c r="P39" s="4">
        <f>'Low - Late majority'!S39</f>
        <v>8571.7044195842336</v>
      </c>
      <c r="Q39" s="13">
        <f>'Low - Laggards'!S39</f>
        <v>2623.1477589640094</v>
      </c>
      <c r="R39" s="4">
        <f t="shared" si="1"/>
        <v>21847.00440739232</v>
      </c>
      <c r="S39" s="4"/>
    </row>
    <row r="40" spans="2:19" x14ac:dyDescent="0.3">
      <c r="B40" s="10">
        <v>18.5</v>
      </c>
      <c r="C40" s="4">
        <f>'Low - innovators'!M40</f>
        <v>733.53446622395677</v>
      </c>
      <c r="D40" s="4">
        <f>'Low - Early adopters'!M40</f>
        <v>12089.691888748441</v>
      </c>
      <c r="E40" s="4">
        <f>'Low - Early majority'!M40</f>
        <v>53512.854466190562</v>
      </c>
      <c r="F40" s="4">
        <f>'Low - Late majority'!M40</f>
        <v>63566.105924947355</v>
      </c>
      <c r="G40" s="13">
        <f>'Low - Laggards'!M40</f>
        <v>29965.731468094848</v>
      </c>
      <c r="H40" s="4">
        <f t="shared" si="0"/>
        <v>159867.91821420519</v>
      </c>
      <c r="L40" s="10">
        <v>18.5</v>
      </c>
      <c r="M40" s="4">
        <f>'Low - innovators'!S40</f>
        <v>148.09025284887593</v>
      </c>
      <c r="N40" s="4">
        <f>'Low - Early adopters'!S40</f>
        <v>2159.3308495229994</v>
      </c>
      <c r="O40" s="4">
        <f>'Low - Early majority'!S40</f>
        <v>8373.8515229308487</v>
      </c>
      <c r="P40" s="4">
        <f>'Low - Late majority'!S40</f>
        <v>8610.6902719378577</v>
      </c>
      <c r="Q40" s="13">
        <f>'Low - Laggards'!S40</f>
        <v>2662.4767336353848</v>
      </c>
      <c r="R40" s="4">
        <f t="shared" si="1"/>
        <v>21954.439630875968</v>
      </c>
      <c r="S40" s="4"/>
    </row>
    <row r="41" spans="2:19" x14ac:dyDescent="0.3">
      <c r="B41" s="10">
        <v>19</v>
      </c>
      <c r="C41" s="4">
        <f>'Low - innovators'!M41</f>
        <v>734.91782582804137</v>
      </c>
      <c r="D41" s="4">
        <f>'Low - Early adopters'!M41</f>
        <v>12133.326657740463</v>
      </c>
      <c r="E41" s="4">
        <f>'Low - Early majority'!M41</f>
        <v>53859.777819192823</v>
      </c>
      <c r="F41" s="4">
        <f>'Low - Late majority'!M41</f>
        <v>64231.03295626679</v>
      </c>
      <c r="G41" s="13">
        <f>'Low - Laggards'!M41</f>
        <v>31129.92162832549</v>
      </c>
      <c r="H41" s="4">
        <f t="shared" si="0"/>
        <v>162088.97688735361</v>
      </c>
      <c r="L41" s="10">
        <v>19</v>
      </c>
      <c r="M41" s="4">
        <f>'Low - innovators'!S41</f>
        <v>148.23585022513916</v>
      </c>
      <c r="N41" s="4">
        <f>'Low - Early adopters'!S41</f>
        <v>2162.8143885664922</v>
      </c>
      <c r="O41" s="4">
        <f>'Low - Early majority'!S41</f>
        <v>8397.1695077131626</v>
      </c>
      <c r="P41" s="4">
        <f>'Low - Late majority'!S41</f>
        <v>8647.2922491701574</v>
      </c>
      <c r="Q41" s="13">
        <f>'Low - Laggards'!S41</f>
        <v>2700.075643777112</v>
      </c>
      <c r="R41" s="4">
        <f t="shared" si="1"/>
        <v>22055.587639452064</v>
      </c>
      <c r="S41" s="4"/>
    </row>
    <row r="42" spans="2:19" x14ac:dyDescent="0.3">
      <c r="B42" s="10">
        <v>19.5</v>
      </c>
      <c r="C42" s="4">
        <f>'Low - innovators'!M42</f>
        <v>736.17011088757238</v>
      </c>
      <c r="D42" s="4">
        <f>'Low - Early adopters'!M42</f>
        <v>12172.808881202373</v>
      </c>
      <c r="E42" s="4">
        <f>'Low - Early majority'!M42</f>
        <v>54177.980654027066</v>
      </c>
      <c r="F42" s="4">
        <f>'Low - Late majority'!M42</f>
        <v>64849.446085903604</v>
      </c>
      <c r="G42" s="13">
        <f>'Low - Laggards'!M42</f>
        <v>32273.501190686329</v>
      </c>
      <c r="H42" s="4">
        <f t="shared" si="0"/>
        <v>164209.90692270696</v>
      </c>
      <c r="L42" s="10">
        <v>19.5</v>
      </c>
      <c r="M42" s="4">
        <f>'Low - innovators'!S42</f>
        <v>148.3729247694541</v>
      </c>
      <c r="N42" s="4">
        <f>'Low - Early adopters'!S42</f>
        <v>2166.0183268510586</v>
      </c>
      <c r="O42" s="4">
        <f>'Low - Early majority'!S42</f>
        <v>8418.7732486422465</v>
      </c>
      <c r="P42" s="4">
        <f>'Low - Late majority'!S42</f>
        <v>8681.6773072110354</v>
      </c>
      <c r="Q42" s="13">
        <f>'Low - Laggards'!S42</f>
        <v>2736.0616513666841</v>
      </c>
      <c r="R42" s="4">
        <f t="shared" si="1"/>
        <v>22150.903458840476</v>
      </c>
      <c r="S42" s="4"/>
    </row>
    <row r="43" spans="2:19" x14ac:dyDescent="0.3">
      <c r="B43" s="10">
        <v>20</v>
      </c>
      <c r="C43" s="4">
        <f>'Low - innovators'!M43</f>
        <v>737.30901347951203</v>
      </c>
      <c r="D43" s="4">
        <f>'Low - Early adopters'!M43</f>
        <v>12208.585653843016</v>
      </c>
      <c r="E43" s="4">
        <f>'Low - Early majority'!M43</f>
        <v>54470.056804565254</v>
      </c>
      <c r="F43" s="4">
        <f>'Low - Late majority'!M43</f>
        <v>65424.942632376689</v>
      </c>
      <c r="G43" s="13">
        <f>'Low - Laggards'!M43</f>
        <v>33395.887782518694</v>
      </c>
      <c r="H43" s="4">
        <f t="shared" si="0"/>
        <v>166236.78188678317</v>
      </c>
      <c r="L43" s="10">
        <v>20</v>
      </c>
      <c r="M43" s="4">
        <f>'Low - innovators'!S43</f>
        <v>148.50232788403994</v>
      </c>
      <c r="N43" s="4">
        <f>'Low - Early adopters'!S43</f>
        <v>2168.9662997559831</v>
      </c>
      <c r="O43" s="4">
        <f>'Low - Early majority'!S43</f>
        <v>8438.7943589781116</v>
      </c>
      <c r="P43" s="4">
        <f>'Low - Late majority'!S43</f>
        <v>8713.9977130060888</v>
      </c>
      <c r="Q43" s="13">
        <f>'Low - Laggards'!S43</f>
        <v>2770.5414211781817</v>
      </c>
      <c r="R43" s="4">
        <f t="shared" si="1"/>
        <v>22240.802120802407</v>
      </c>
      <c r="S43" s="4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52144-03FB-4645-936E-144ABAE83B6B}">
  <dimension ref="B2:S44"/>
  <sheetViews>
    <sheetView zoomScale="72" zoomScaleNormal="80" workbookViewId="0">
      <selection activeCell="F9" sqref="F9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2.5000000000000001E-2</v>
      </c>
      <c r="I3">
        <v>0</v>
      </c>
      <c r="J3" s="14">
        <f>'Performance evolution'!L3</f>
        <v>1.5</v>
      </c>
      <c r="K3" s="25">
        <f>'Performance evolution'!K3</f>
        <v>1.2</v>
      </c>
      <c r="L3" s="15">
        <f>F2*F3*F4-M3</f>
        <v>22455</v>
      </c>
      <c r="M3" s="29">
        <f>F2*F3*F4*0.002</f>
        <v>45</v>
      </c>
      <c r="N3" s="31">
        <f>IF($F$6=1,J3^$F$7*LOG(L3)^$F$8,EXP(J3*$F$7+LOG(L3)*$F$8))</f>
        <v>138.74013590709112</v>
      </c>
      <c r="O3" s="31">
        <f>IF($F$6=1,K3^$F$7*LOG(M3)^$F$8,EXP(K3*$F$7+LOG(M3)*$F$8))</f>
        <v>7.0185312672170719</v>
      </c>
      <c r="P3" s="30">
        <f>N3/SUM($N3:$O3)</f>
        <v>0.95184827493775148</v>
      </c>
      <c r="Q3" s="30">
        <f>O3/SUM($N3:$O3)</f>
        <v>4.815172506224849E-2</v>
      </c>
      <c r="R3" s="4">
        <f>$F$2*$F$3*$F$4*($F$5/2)*P3</f>
        <v>5354.1465465248521</v>
      </c>
      <c r="S3" s="4">
        <f>$F$2*$F$3*$F$4*($F$5/2)*Q3</f>
        <v>270.85345347514777</v>
      </c>
    </row>
    <row r="4" spans="2:19" x14ac:dyDescent="0.3">
      <c r="B4" t="s">
        <v>29</v>
      </c>
      <c r="F4" s="17">
        <f>'Total market'!C5</f>
        <v>0.9</v>
      </c>
      <c r="I4">
        <v>0.5</v>
      </c>
      <c r="J4" s="14">
        <f>'Performance evolution'!L4</f>
        <v>1.5</v>
      </c>
      <c r="K4" s="25">
        <f>'Performance evolution'!K4</f>
        <v>1.2001464722680626</v>
      </c>
      <c r="L4" s="15">
        <f>L3-($F$2*$F$3*$F$4*($F$5/2))*L3/SUM($L3:$M3)+R3</f>
        <v>22195.396546524851</v>
      </c>
      <c r="M4" s="15">
        <f>M3-($F$2*$F$3*$F$4*($F$5/2))*M3/SUM($L3:$M3)+S3</f>
        <v>304.60345347514777</v>
      </c>
      <c r="N4" s="31">
        <f t="shared" ref="N4:N43" si="0">IF($F$6=1,J4^$F$7*LOG(L4)^$F$8,EXP(J4*$F$7+LOG(L4)*$F$8))</f>
        <v>138.46650913885512</v>
      </c>
      <c r="O4" s="31">
        <f t="shared" ref="O4:O43" si="1">IF($F$6=1,K4^$F$7*LOG(M4)^$F$8,EXP(K4*$F$7+LOG(M4)*$F$8))</f>
        <v>14.030863581651092</v>
      </c>
      <c r="P4" s="30">
        <f t="shared" ref="P4:P43" si="2">N4/SUM($N4:$O4)</f>
        <v>0.90799275206290575</v>
      </c>
      <c r="Q4" s="30">
        <f t="shared" ref="Q4:Q43" si="3">O4/SUM($N4:$O4)</f>
        <v>9.2007247937094278E-2</v>
      </c>
      <c r="R4" s="4">
        <f t="shared" ref="R4:R43" si="4">$F$2*$F$3*$F$4*($F$5/2)*P4</f>
        <v>5107.4592303538448</v>
      </c>
      <c r="S4" s="4">
        <f t="shared" ref="S4:S43" si="5">$F$2*$F$3*$F$4*($F$5/2)*Q4</f>
        <v>517.54076964615535</v>
      </c>
    </row>
    <row r="5" spans="2:19" x14ac:dyDescent="0.3">
      <c r="B5" t="s">
        <v>40</v>
      </c>
      <c r="F5" s="17">
        <v>0.5</v>
      </c>
      <c r="I5">
        <v>1</v>
      </c>
      <c r="J5" s="14">
        <f>'Performance evolution'!L5</f>
        <v>1.5</v>
      </c>
      <c r="K5" s="25">
        <f>'Performance evolution'!K5</f>
        <v>1.2003267526724115</v>
      </c>
      <c r="L5" s="15">
        <f t="shared" ref="L5:L13" si="6">L4-($F$2*$F$3*$F$4*($F$5/2))*L4/SUM($L4:$M4)+R4</f>
        <v>21754.006640247484</v>
      </c>
      <c r="M5" s="15">
        <f t="shared" ref="M5:M13" si="7">M4-($F$2*$F$3*$F$4*($F$5/2))*M4/SUM($L4:$M4)+S4</f>
        <v>745.9933597525162</v>
      </c>
      <c r="N5" s="31">
        <f t="shared" si="0"/>
        <v>137.99436920727462</v>
      </c>
      <c r="O5" s="31">
        <f t="shared" si="1"/>
        <v>17.984541315969349</v>
      </c>
      <c r="P5" s="30">
        <f t="shared" si="2"/>
        <v>0.8846988913075573</v>
      </c>
      <c r="Q5" s="30">
        <f t="shared" si="3"/>
        <v>0.11530110869244271</v>
      </c>
      <c r="R5" s="4">
        <f t="shared" si="4"/>
        <v>4976.4312636050099</v>
      </c>
      <c r="S5" s="4">
        <f t="shared" si="5"/>
        <v>648.56873639499031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evolution'!L6</f>
        <v>1.5</v>
      </c>
      <c r="K6" s="25">
        <f>'Performance evolution'!K6</f>
        <v>1.2005539420231446</v>
      </c>
      <c r="L6" s="15">
        <f t="shared" si="6"/>
        <v>21291.936243790624</v>
      </c>
      <c r="M6" s="15">
        <f t="shared" si="7"/>
        <v>1208.0637562093775</v>
      </c>
      <c r="N6" s="31">
        <f t="shared" si="0"/>
        <v>137.49046633497971</v>
      </c>
      <c r="O6" s="31">
        <f t="shared" si="1"/>
        <v>20.292103635905402</v>
      </c>
      <c r="P6" s="30">
        <f t="shared" si="2"/>
        <v>0.87139198176547761</v>
      </c>
      <c r="Q6" s="30">
        <f t="shared" si="3"/>
        <v>0.12860801823452242</v>
      </c>
      <c r="R6" s="4">
        <f t="shared" si="4"/>
        <v>4901.5798974308118</v>
      </c>
      <c r="S6" s="4">
        <f t="shared" si="5"/>
        <v>723.42010256918866</v>
      </c>
    </row>
    <row r="7" spans="2:19" ht="14.4" customHeight="1" x14ac:dyDescent="0.3">
      <c r="B7" t="s">
        <v>42</v>
      </c>
      <c r="F7" s="1">
        <v>6</v>
      </c>
      <c r="I7">
        <v>2</v>
      </c>
      <c r="J7" s="14">
        <f>'Performance evolution'!L7</f>
        <v>1.5</v>
      </c>
      <c r="K7" s="25">
        <f>'Performance evolution'!K7</f>
        <v>1.2008476258325687</v>
      </c>
      <c r="L7" s="15">
        <f t="shared" si="6"/>
        <v>20870.532080273781</v>
      </c>
      <c r="M7" s="15">
        <f t="shared" si="7"/>
        <v>1629.4679197262217</v>
      </c>
      <c r="N7" s="31">
        <f t="shared" si="0"/>
        <v>137.02196679547916</v>
      </c>
      <c r="O7" s="31">
        <f t="shared" si="1"/>
        <v>21.799993575830904</v>
      </c>
      <c r="P7" s="30">
        <f t="shared" si="2"/>
        <v>0.86273942517228297</v>
      </c>
      <c r="Q7" s="30">
        <f t="shared" si="3"/>
        <v>0.13726057482771695</v>
      </c>
      <c r="R7" s="4">
        <f t="shared" si="4"/>
        <v>4852.9092665940916</v>
      </c>
      <c r="S7" s="4">
        <f t="shared" si="5"/>
        <v>772.09073340590783</v>
      </c>
    </row>
    <row r="8" spans="2:19" ht="14.4" customHeight="1" x14ac:dyDescent="0.3">
      <c r="B8" t="s">
        <v>43</v>
      </c>
      <c r="F8" s="1">
        <v>1.7</v>
      </c>
      <c r="I8">
        <v>2.5</v>
      </c>
      <c r="J8" s="14">
        <f>'Performance evolution'!L8</f>
        <v>1.5</v>
      </c>
      <c r="K8" s="25">
        <f>'Performance evolution'!K8</f>
        <v>1.2012376012551851</v>
      </c>
      <c r="L8" s="15">
        <f t="shared" si="6"/>
        <v>20505.80832679943</v>
      </c>
      <c r="M8" s="15">
        <f t="shared" si="7"/>
        <v>1994.1916732005743</v>
      </c>
      <c r="N8" s="31">
        <f t="shared" si="0"/>
        <v>136.60932783373187</v>
      </c>
      <c r="O8" s="31">
        <f t="shared" si="1"/>
        <v>22.866255568748791</v>
      </c>
      <c r="P8" s="30">
        <f t="shared" si="2"/>
        <v>0.85661594658638451</v>
      </c>
      <c r="Q8" s="30">
        <f t="shared" si="3"/>
        <v>0.14338405341361557</v>
      </c>
      <c r="R8" s="4">
        <f t="shared" si="4"/>
        <v>4818.4646995484127</v>
      </c>
      <c r="S8" s="4">
        <f t="shared" si="5"/>
        <v>806.53530045158755</v>
      </c>
    </row>
    <row r="9" spans="2:19" x14ac:dyDescent="0.3">
      <c r="B9" s="27"/>
      <c r="I9">
        <v>3</v>
      </c>
      <c r="J9" s="14">
        <f>'Performance evolution'!L9</f>
        <v>1.5</v>
      </c>
      <c r="K9" s="25">
        <f>'Performance evolution'!K9</f>
        <v>1.2017698535986099</v>
      </c>
      <c r="L9" s="15">
        <f t="shared" si="6"/>
        <v>20197.820944647989</v>
      </c>
      <c r="M9" s="15">
        <f t="shared" si="7"/>
        <v>2302.1790553520186</v>
      </c>
      <c r="N9" s="31">
        <f t="shared" si="0"/>
        <v>136.25553134309831</v>
      </c>
      <c r="O9" s="31">
        <f t="shared" si="1"/>
        <v>23.668704321122167</v>
      </c>
      <c r="P9" s="30">
        <f t="shared" si="2"/>
        <v>0.85200051622683781</v>
      </c>
      <c r="Q9" s="30">
        <f t="shared" si="3"/>
        <v>0.14799948377316222</v>
      </c>
      <c r="R9" s="4">
        <f t="shared" si="4"/>
        <v>4792.5029037759623</v>
      </c>
      <c r="S9" s="4">
        <f t="shared" si="5"/>
        <v>832.49709622403748</v>
      </c>
    </row>
    <row r="10" spans="2:19" x14ac:dyDescent="0.3">
      <c r="I10">
        <v>3.5</v>
      </c>
      <c r="J10" s="14">
        <f>'Performance evolution'!L10</f>
        <v>1.5</v>
      </c>
      <c r="K10" s="25">
        <f>'Performance evolution'!K10</f>
        <v>1.2025159915903367</v>
      </c>
      <c r="L10" s="15">
        <f t="shared" si="6"/>
        <v>19940.868612261955</v>
      </c>
      <c r="M10" s="15">
        <f t="shared" si="7"/>
        <v>2559.1313877380517</v>
      </c>
      <c r="N10" s="31">
        <f t="shared" si="0"/>
        <v>135.9565029579513</v>
      </c>
      <c r="O10" s="31">
        <f t="shared" si="1"/>
        <v>24.311654559187048</v>
      </c>
      <c r="P10" s="30">
        <f t="shared" si="2"/>
        <v>0.84830639513287431</v>
      </c>
      <c r="Q10" s="30">
        <f t="shared" si="3"/>
        <v>0.15169360486712571</v>
      </c>
      <c r="R10" s="4">
        <f t="shared" si="4"/>
        <v>4771.7234726224178</v>
      </c>
      <c r="S10" s="4">
        <f t="shared" si="5"/>
        <v>853.27652737758217</v>
      </c>
    </row>
    <row r="11" spans="2:19" x14ac:dyDescent="0.3">
      <c r="I11">
        <v>4</v>
      </c>
      <c r="J11" s="14">
        <f>'Performance evolution'!L11</f>
        <v>1.5</v>
      </c>
      <c r="K11" s="25">
        <f>'Performance evolution'!K11</f>
        <v>1.2035876537990415</v>
      </c>
      <c r="L11" s="15">
        <f t="shared" si="6"/>
        <v>19727.374931818886</v>
      </c>
      <c r="M11" s="15">
        <f t="shared" si="7"/>
        <v>2772.6250681811212</v>
      </c>
      <c r="N11" s="31">
        <f t="shared" si="0"/>
        <v>135.70531342221491</v>
      </c>
      <c r="O11" s="31">
        <f t="shared" si="1"/>
        <v>24.867718411656213</v>
      </c>
      <c r="P11" s="30">
        <f t="shared" si="2"/>
        <v>0.84513141386416391</v>
      </c>
      <c r="Q11" s="30">
        <f t="shared" si="3"/>
        <v>0.15486858613583604</v>
      </c>
      <c r="R11" s="4">
        <f t="shared" si="4"/>
        <v>4753.864202985922</v>
      </c>
      <c r="S11" s="4">
        <f t="shared" si="5"/>
        <v>871.13579701407775</v>
      </c>
    </row>
    <row r="12" spans="2:19" x14ac:dyDescent="0.3">
      <c r="I12">
        <v>4.5</v>
      </c>
      <c r="J12" s="14">
        <f>'Performance evolution'!L12</f>
        <v>1.5</v>
      </c>
      <c r="K12" s="25">
        <f>'Performance evolution'!K12</f>
        <v>1.2051572548090952</v>
      </c>
      <c r="L12" s="15">
        <f t="shared" si="6"/>
        <v>19549.395401850088</v>
      </c>
      <c r="M12" s="15">
        <f t="shared" si="7"/>
        <v>2950.6045981499192</v>
      </c>
      <c r="N12" s="31">
        <f t="shared" si="0"/>
        <v>135.49397043836777</v>
      </c>
      <c r="O12" s="31">
        <f t="shared" si="1"/>
        <v>25.398232277203384</v>
      </c>
      <c r="P12" s="30">
        <f t="shared" si="2"/>
        <v>0.8421413104642308</v>
      </c>
      <c r="Q12" s="30">
        <f t="shared" si="3"/>
        <v>0.15785868953576918</v>
      </c>
      <c r="R12" s="4">
        <f t="shared" si="4"/>
        <v>4737.0448713612986</v>
      </c>
      <c r="S12" s="4">
        <f t="shared" si="5"/>
        <v>887.95512863870158</v>
      </c>
    </row>
    <row r="13" spans="2:19" x14ac:dyDescent="0.3">
      <c r="I13">
        <v>5</v>
      </c>
      <c r="J13" s="14">
        <f>'Performance evolution'!L13</f>
        <v>1.5</v>
      </c>
      <c r="K13" s="25">
        <f>'Performance evolution'!K13</f>
        <v>1.2074851634876675</v>
      </c>
      <c r="L13" s="15">
        <f t="shared" si="6"/>
        <v>19399.091422748868</v>
      </c>
      <c r="M13" s="15">
        <f t="shared" si="7"/>
        <v>3100.9085772511407</v>
      </c>
      <c r="N13" s="31">
        <f t="shared" si="0"/>
        <v>135.31409391988723</v>
      </c>
      <c r="O13" s="31">
        <f t="shared" si="1"/>
        <v>25.96623386301918</v>
      </c>
      <c r="P13" s="30">
        <f t="shared" si="2"/>
        <v>0.83899937320333717</v>
      </c>
      <c r="Q13" s="30">
        <f t="shared" si="3"/>
        <v>0.16100062679666294</v>
      </c>
      <c r="R13" s="4">
        <f t="shared" si="4"/>
        <v>4719.3714742687716</v>
      </c>
      <c r="S13" s="4">
        <f t="shared" si="5"/>
        <v>905.62852573122905</v>
      </c>
    </row>
    <row r="14" spans="2:19" x14ac:dyDescent="0.3">
      <c r="I14">
        <v>5.5</v>
      </c>
      <c r="J14" s="14">
        <f>'Performance evolution'!L14</f>
        <v>1.5</v>
      </c>
      <c r="K14" s="25">
        <f>'Performance evolution'!K14</f>
        <v>1.2109503110570272</v>
      </c>
      <c r="L14" s="15">
        <f t="shared" ref="L14:L30" si="8">L13-($F$2*$F$3*$F$4*($F$5/2))*L13/SUM($L13:$M13)+R13</f>
        <v>19268.690041330425</v>
      </c>
      <c r="M14" s="15">
        <f t="shared" ref="M14:M30" si="9">M13-($F$2*$F$3*$F$4*($F$5/2))*M13/SUM($L13:$M13)+S13</f>
        <v>3231.3099586695853</v>
      </c>
      <c r="N14" s="31">
        <f t="shared" si="0"/>
        <v>135.15698373134904</v>
      </c>
      <c r="O14" s="31">
        <f t="shared" si="1"/>
        <v>26.647061389722829</v>
      </c>
      <c r="P14" s="30">
        <f t="shared" si="2"/>
        <v>0.83531276137266008</v>
      </c>
      <c r="Q14" s="30">
        <f t="shared" si="3"/>
        <v>0.16468723862733986</v>
      </c>
      <c r="R14" s="4">
        <f t="shared" si="4"/>
        <v>4698.6342827212129</v>
      </c>
      <c r="S14" s="4">
        <f t="shared" si="5"/>
        <v>926.36571727878675</v>
      </c>
    </row>
    <row r="15" spans="2:19" x14ac:dyDescent="0.3">
      <c r="I15">
        <v>6</v>
      </c>
      <c r="J15" s="14">
        <f>'Performance evolution'!L15</f>
        <v>1.5</v>
      </c>
      <c r="K15" s="25">
        <f>'Performance evolution'!K15</f>
        <v>1.2160766206419642</v>
      </c>
      <c r="L15" s="15">
        <f t="shared" si="8"/>
        <v>19150.151813719036</v>
      </c>
      <c r="M15" s="15">
        <f t="shared" si="9"/>
        <v>3349.8481862809763</v>
      </c>
      <c r="N15" s="31">
        <f t="shared" si="0"/>
        <v>135.01330703745171</v>
      </c>
      <c r="O15" s="31">
        <f t="shared" si="1"/>
        <v>27.538571186675735</v>
      </c>
      <c r="P15" s="30">
        <f t="shared" si="2"/>
        <v>0.83058595515761802</v>
      </c>
      <c r="Q15" s="30">
        <f t="shared" si="3"/>
        <v>0.16941404484238193</v>
      </c>
      <c r="R15" s="4">
        <f t="shared" si="4"/>
        <v>4672.045997761601</v>
      </c>
      <c r="S15" s="4">
        <f t="shared" si="5"/>
        <v>952.95400223839829</v>
      </c>
    </row>
    <row r="16" spans="2:19" x14ac:dyDescent="0.3">
      <c r="I16">
        <v>6.5</v>
      </c>
      <c r="J16" s="14">
        <f>'Performance evolution'!L16</f>
        <v>1.5</v>
      </c>
      <c r="K16" s="25">
        <f>'Performance evolution'!K16</f>
        <v>1.2235439753666559</v>
      </c>
      <c r="L16" s="15">
        <f t="shared" si="8"/>
        <v>19034.65985805088</v>
      </c>
      <c r="M16" s="15">
        <f t="shared" si="9"/>
        <v>3465.3401419491311</v>
      </c>
      <c r="N16" s="31">
        <f t="shared" si="0"/>
        <v>134.87252578934289</v>
      </c>
      <c r="O16" s="31">
        <f t="shared" si="1"/>
        <v>28.771999217071659</v>
      </c>
      <c r="P16" s="30">
        <f t="shared" si="2"/>
        <v>0.82417988493080441</v>
      </c>
      <c r="Q16" s="30">
        <f t="shared" si="3"/>
        <v>0.17582011506919559</v>
      </c>
      <c r="R16" s="4">
        <f t="shared" si="4"/>
        <v>4636.0118527357745</v>
      </c>
      <c r="S16" s="4">
        <f t="shared" si="5"/>
        <v>988.98814726422518</v>
      </c>
    </row>
    <row r="17" spans="9:19" x14ac:dyDescent="0.3">
      <c r="I17">
        <v>7</v>
      </c>
      <c r="J17" s="14">
        <f>'Performance evolution'!L17</f>
        <v>1.5</v>
      </c>
      <c r="K17" s="25">
        <f>'Performance evolution'!K17</f>
        <v>1.2341735488211589</v>
      </c>
      <c r="L17" s="15">
        <f t="shared" si="8"/>
        <v>18912.006746273935</v>
      </c>
      <c r="M17" s="15">
        <f t="shared" si="9"/>
        <v>3587.9932537260738</v>
      </c>
      <c r="N17" s="31">
        <f t="shared" si="0"/>
        <v>134.72214380031039</v>
      </c>
      <c r="O17" s="31">
        <f t="shared" si="1"/>
        <v>30.524876640483431</v>
      </c>
      <c r="P17" s="30">
        <f t="shared" si="2"/>
        <v>0.81527729480955968</v>
      </c>
      <c r="Q17" s="30">
        <f t="shared" si="3"/>
        <v>0.18472270519044037</v>
      </c>
      <c r="R17" s="4">
        <f t="shared" si="4"/>
        <v>4585.9347833037737</v>
      </c>
      <c r="S17" s="4">
        <f t="shared" si="5"/>
        <v>1039.065216696227</v>
      </c>
    </row>
    <row r="18" spans="9:19" x14ac:dyDescent="0.3">
      <c r="I18">
        <v>7.5</v>
      </c>
      <c r="J18" s="14">
        <f>'Performance evolution'!L18</f>
        <v>1.5</v>
      </c>
      <c r="K18" s="25">
        <f>'Performance evolution'!K18</f>
        <v>1.2488846690571396</v>
      </c>
      <c r="L18" s="15">
        <f t="shared" si="8"/>
        <v>18769.939843009226</v>
      </c>
      <c r="M18" s="15">
        <f t="shared" si="9"/>
        <v>3730.0601569907831</v>
      </c>
      <c r="N18" s="31">
        <f t="shared" si="0"/>
        <v>134.5468224388384</v>
      </c>
      <c r="O18" s="31">
        <f t="shared" si="1"/>
        <v>33.038835763452887</v>
      </c>
      <c r="P18" s="30">
        <f t="shared" si="2"/>
        <v>0.80285403824012214</v>
      </c>
      <c r="Q18" s="30">
        <f t="shared" si="3"/>
        <v>0.19714596175987792</v>
      </c>
      <c r="R18" s="4">
        <f t="shared" si="4"/>
        <v>4516.0539651006866</v>
      </c>
      <c r="S18" s="4">
        <f t="shared" si="5"/>
        <v>1108.9460348993132</v>
      </c>
    </row>
    <row r="19" spans="9:19" x14ac:dyDescent="0.3">
      <c r="I19">
        <v>8</v>
      </c>
      <c r="J19" s="14">
        <f>'Performance evolution'!L19</f>
        <v>1.5</v>
      </c>
      <c r="K19" s="25">
        <f>'Performance evolution'!K19</f>
        <v>1.2686297901478318</v>
      </c>
      <c r="L19" s="15">
        <f t="shared" si="8"/>
        <v>18593.508847357607</v>
      </c>
      <c r="M19" s="15">
        <f t="shared" si="9"/>
        <v>3906.4911526424012</v>
      </c>
      <c r="N19" s="31">
        <f t="shared" si="0"/>
        <v>134.32736921277979</v>
      </c>
      <c r="O19" s="31">
        <f t="shared" si="1"/>
        <v>36.646911252443509</v>
      </c>
      <c r="P19" s="30">
        <f t="shared" si="2"/>
        <v>0.7856583390628884</v>
      </c>
      <c r="Q19" s="30">
        <f t="shared" si="3"/>
        <v>0.21434166093711154</v>
      </c>
      <c r="R19" s="4">
        <f t="shared" si="4"/>
        <v>4419.3281572287469</v>
      </c>
      <c r="S19" s="4">
        <f t="shared" si="5"/>
        <v>1205.6718427712524</v>
      </c>
    </row>
    <row r="20" spans="9:19" x14ac:dyDescent="0.3">
      <c r="I20">
        <v>8.5</v>
      </c>
      <c r="J20" s="14">
        <f>'Performance evolution'!L20</f>
        <v>1.5</v>
      </c>
      <c r="K20" s="25">
        <f>'Performance evolution'!K20</f>
        <v>1.2943185559528754</v>
      </c>
      <c r="L20" s="15">
        <f t="shared" si="8"/>
        <v>18364.459792746951</v>
      </c>
      <c r="M20" s="15">
        <f t="shared" si="9"/>
        <v>4135.5402072530533</v>
      </c>
      <c r="N20" s="31">
        <f t="shared" si="0"/>
        <v>134.03956372633624</v>
      </c>
      <c r="O20" s="31">
        <f t="shared" si="1"/>
        <v>41.816150106494035</v>
      </c>
      <c r="P20" s="30">
        <f t="shared" si="2"/>
        <v>0.76221329864638476</v>
      </c>
      <c r="Q20" s="30">
        <f t="shared" si="3"/>
        <v>0.23778670135361524</v>
      </c>
      <c r="R20" s="4">
        <f t="shared" si="4"/>
        <v>4287.4498048859141</v>
      </c>
      <c r="S20" s="4">
        <f t="shared" si="5"/>
        <v>1337.5501951140857</v>
      </c>
    </row>
    <row r="21" spans="9:19" x14ac:dyDescent="0.3">
      <c r="I21">
        <v>9</v>
      </c>
      <c r="J21" s="14">
        <f>'Performance evolution'!L21</f>
        <v>1.5</v>
      </c>
      <c r="K21" s="25">
        <f>'Performance evolution'!K21</f>
        <v>1.3267382729077177</v>
      </c>
      <c r="L21" s="15">
        <f t="shared" si="8"/>
        <v>18060.794649446128</v>
      </c>
      <c r="M21" s="15">
        <f t="shared" si="9"/>
        <v>4439.2053505538761</v>
      </c>
      <c r="N21" s="31">
        <f t="shared" si="0"/>
        <v>133.65281809770281</v>
      </c>
      <c r="O21" s="31">
        <f t="shared" si="1"/>
        <v>49.211220075494772</v>
      </c>
      <c r="P21" s="30">
        <f t="shared" si="2"/>
        <v>0.73088628815642298</v>
      </c>
      <c r="Q21" s="30">
        <f t="shared" si="3"/>
        <v>0.26911371184357707</v>
      </c>
      <c r="R21" s="4">
        <f t="shared" si="4"/>
        <v>4111.2353708798792</v>
      </c>
      <c r="S21" s="4">
        <f t="shared" si="5"/>
        <v>1513.7646291201211</v>
      </c>
    </row>
    <row r="22" spans="9:19" x14ac:dyDescent="0.3">
      <c r="I22">
        <v>9.5</v>
      </c>
      <c r="J22" s="14">
        <f>'Performance evolution'!L22</f>
        <v>1.5</v>
      </c>
      <c r="K22" s="25">
        <f>'Performance evolution'!K22</f>
        <v>1.3664698220215097</v>
      </c>
      <c r="L22" s="15">
        <f t="shared" si="8"/>
        <v>17656.831357964478</v>
      </c>
      <c r="M22" s="15">
        <f t="shared" si="9"/>
        <v>4843.1686420355281</v>
      </c>
      <c r="N22" s="31">
        <f t="shared" si="0"/>
        <v>133.12886628057203</v>
      </c>
      <c r="O22" s="31">
        <f t="shared" si="1"/>
        <v>59.781935241122632</v>
      </c>
      <c r="P22" s="30">
        <f t="shared" si="2"/>
        <v>0.69010581693944406</v>
      </c>
      <c r="Q22" s="30">
        <f t="shared" si="3"/>
        <v>0.30989418306055605</v>
      </c>
      <c r="R22" s="4">
        <f t="shared" si="4"/>
        <v>3881.8452202843728</v>
      </c>
      <c r="S22" s="4">
        <f t="shared" si="5"/>
        <v>1743.1547797156277</v>
      </c>
    </row>
    <row r="23" spans="9:19" x14ac:dyDescent="0.3">
      <c r="I23">
        <v>10</v>
      </c>
      <c r="J23" s="14">
        <f>'Performance evolution'!L23</f>
        <v>1.5</v>
      </c>
      <c r="K23" s="25">
        <f>'Performance evolution'!K23</f>
        <v>1.413791315571453</v>
      </c>
      <c r="L23" s="15">
        <f t="shared" si="8"/>
        <v>17124.468738757732</v>
      </c>
      <c r="M23" s="15">
        <f t="shared" si="9"/>
        <v>5375.5312612422749</v>
      </c>
      <c r="N23" s="31">
        <f t="shared" si="0"/>
        <v>132.42111363753406</v>
      </c>
      <c r="O23" s="31">
        <f t="shared" si="1"/>
        <v>74.868697131766154</v>
      </c>
      <c r="P23" s="30">
        <f t="shared" si="2"/>
        <v>0.63882114198516948</v>
      </c>
      <c r="Q23" s="30">
        <f t="shared" si="3"/>
        <v>0.36117885801483041</v>
      </c>
      <c r="R23" s="4">
        <f t="shared" si="4"/>
        <v>3593.3689236665782</v>
      </c>
      <c r="S23" s="4">
        <f t="shared" si="5"/>
        <v>2031.6310763334211</v>
      </c>
    </row>
    <row r="24" spans="9:19" x14ac:dyDescent="0.3">
      <c r="I24">
        <v>10.5</v>
      </c>
      <c r="J24" s="14">
        <f>'Performance evolution'!L24</f>
        <v>1.5</v>
      </c>
      <c r="K24" s="25">
        <f>'Performance evolution'!K24</f>
        <v>1.4685612323620336</v>
      </c>
      <c r="L24" s="15">
        <f t="shared" si="8"/>
        <v>16436.720477734878</v>
      </c>
      <c r="M24" s="15">
        <f t="shared" si="9"/>
        <v>6063.2795222651275</v>
      </c>
      <c r="N24" s="31">
        <f t="shared" si="0"/>
        <v>131.47591747094663</v>
      </c>
      <c r="O24" s="31">
        <f t="shared" si="1"/>
        <v>96.297955467329103</v>
      </c>
      <c r="P24" s="30">
        <f t="shared" si="2"/>
        <v>0.5772212404123066</v>
      </c>
      <c r="Q24" s="30">
        <f t="shared" si="3"/>
        <v>0.4227787595876934</v>
      </c>
      <c r="R24" s="4">
        <f t="shared" si="4"/>
        <v>3246.8694773192246</v>
      </c>
      <c r="S24" s="4">
        <f t="shared" si="5"/>
        <v>2378.1305226807754</v>
      </c>
    </row>
    <row r="25" spans="9:19" x14ac:dyDescent="0.3">
      <c r="I25">
        <v>11</v>
      </c>
      <c r="J25" s="14">
        <f>'Performance evolution'!L25</f>
        <v>1.5</v>
      </c>
      <c r="K25" s="25">
        <f>'Performance evolution'!K25</f>
        <v>1.5300806486939795</v>
      </c>
      <c r="L25" s="15">
        <f t="shared" si="8"/>
        <v>15574.409835620383</v>
      </c>
      <c r="M25" s="15">
        <f t="shared" si="9"/>
        <v>6925.5901643796215</v>
      </c>
      <c r="N25" s="31">
        <f t="shared" si="0"/>
        <v>130.23754703051912</v>
      </c>
      <c r="O25" s="31">
        <f t="shared" si="1"/>
        <v>126.39702036922968</v>
      </c>
      <c r="P25" s="30">
        <f t="shared" si="2"/>
        <v>0.50748248121872697</v>
      </c>
      <c r="Q25" s="30">
        <f t="shared" si="3"/>
        <v>0.49251751878127314</v>
      </c>
      <c r="R25" s="4">
        <f t="shared" si="4"/>
        <v>2854.5889568553393</v>
      </c>
      <c r="S25" s="4">
        <f t="shared" si="5"/>
        <v>2770.4110431446616</v>
      </c>
    </row>
    <row r="26" spans="9:19" x14ac:dyDescent="0.3">
      <c r="I26">
        <v>11.5</v>
      </c>
      <c r="J26" s="14">
        <f>'Performance evolution'!L26</f>
        <v>1.5</v>
      </c>
      <c r="K26" s="25">
        <f>'Performance evolution'!K26</f>
        <v>1.596951627870417</v>
      </c>
      <c r="L26" s="15">
        <f t="shared" si="8"/>
        <v>14535.396333570628</v>
      </c>
      <c r="M26" s="15">
        <f t="shared" si="9"/>
        <v>7964.6036664293779</v>
      </c>
      <c r="N26" s="31">
        <f t="shared" si="0"/>
        <v>128.6580022884574</v>
      </c>
      <c r="O26" s="31">
        <f t="shared" si="1"/>
        <v>167.79567172522954</v>
      </c>
      <c r="P26" s="30">
        <f t="shared" si="2"/>
        <v>0.43399024389394947</v>
      </c>
      <c r="Q26" s="30">
        <f t="shared" si="3"/>
        <v>0.56600975610605042</v>
      </c>
      <c r="R26" s="4">
        <f t="shared" si="4"/>
        <v>2441.1951219034659</v>
      </c>
      <c r="S26" s="4">
        <f t="shared" si="5"/>
        <v>3183.8048780965337</v>
      </c>
    </row>
    <row r="27" spans="9:19" x14ac:dyDescent="0.3">
      <c r="I27">
        <v>12</v>
      </c>
      <c r="J27" s="14">
        <f>'Performance evolution'!L27</f>
        <v>1.5</v>
      </c>
      <c r="K27" s="25">
        <f>'Performance evolution'!K27</f>
        <v>1.6669751070433967</v>
      </c>
      <c r="L27" s="15">
        <f t="shared" si="8"/>
        <v>13342.742372081439</v>
      </c>
      <c r="M27" s="15">
        <f t="shared" si="9"/>
        <v>9157.2576279185669</v>
      </c>
      <c r="N27" s="31">
        <f t="shared" si="0"/>
        <v>126.71036487567019</v>
      </c>
      <c r="O27" s="31">
        <f t="shared" si="1"/>
        <v>222.83611412754877</v>
      </c>
      <c r="P27" s="30">
        <f t="shared" si="2"/>
        <v>0.36249933123916067</v>
      </c>
      <c r="Q27" s="30">
        <f t="shared" si="3"/>
        <v>0.63750066876083933</v>
      </c>
      <c r="R27" s="4">
        <f t="shared" si="4"/>
        <v>2039.0587382202789</v>
      </c>
      <c r="S27" s="4">
        <f t="shared" si="5"/>
        <v>3585.9412617797211</v>
      </c>
    </row>
    <row r="28" spans="9:19" x14ac:dyDescent="0.3">
      <c r="I28">
        <v>12.5</v>
      </c>
      <c r="J28" s="14">
        <f>'Performance evolution'!L28</f>
        <v>1.5</v>
      </c>
      <c r="K28" s="25">
        <f>'Performance evolution'!K28</f>
        <v>1.7371602531289634</v>
      </c>
      <c r="L28" s="15">
        <f t="shared" si="8"/>
        <v>12046.11551728136</v>
      </c>
      <c r="M28" s="15">
        <f t="shared" si="9"/>
        <v>10453.884482718648</v>
      </c>
      <c r="N28" s="31">
        <f t="shared" si="0"/>
        <v>124.40077607244324</v>
      </c>
      <c r="O28" s="31">
        <f t="shared" si="1"/>
        <v>292.47646585617827</v>
      </c>
      <c r="P28" s="30">
        <f t="shared" si="2"/>
        <v>0.29841105140909413</v>
      </c>
      <c r="Q28" s="30">
        <f t="shared" si="3"/>
        <v>0.70158894859090581</v>
      </c>
      <c r="R28" s="4">
        <f t="shared" si="4"/>
        <v>1678.5621641761545</v>
      </c>
      <c r="S28" s="4">
        <f t="shared" si="5"/>
        <v>3946.437835823845</v>
      </c>
    </row>
    <row r="29" spans="9:19" x14ac:dyDescent="0.3">
      <c r="I29">
        <v>13</v>
      </c>
      <c r="J29" s="14">
        <f>'Performance evolution'!L29</f>
        <v>1.5</v>
      </c>
      <c r="K29" s="25">
        <f>'Performance evolution'!K29</f>
        <v>1.8039309103440118</v>
      </c>
      <c r="L29" s="15">
        <f t="shared" si="8"/>
        <v>10713.148802137173</v>
      </c>
      <c r="M29" s="15">
        <f t="shared" si="9"/>
        <v>11786.851197862832</v>
      </c>
      <c r="N29" s="31">
        <f t="shared" si="0"/>
        <v>121.77298502765552</v>
      </c>
      <c r="O29" s="31">
        <f t="shared" si="1"/>
        <v>374.87235602298796</v>
      </c>
      <c r="P29" s="30">
        <f t="shared" si="2"/>
        <v>0.24519103465271044</v>
      </c>
      <c r="Q29" s="30">
        <f t="shared" si="3"/>
        <v>0.75480896534728958</v>
      </c>
      <c r="R29" s="4">
        <f t="shared" si="4"/>
        <v>1379.1995699214963</v>
      </c>
      <c r="S29" s="4">
        <f t="shared" si="5"/>
        <v>4245.8004300785042</v>
      </c>
    </row>
    <row r="30" spans="9:19" x14ac:dyDescent="0.3">
      <c r="I30">
        <v>13.5</v>
      </c>
      <c r="J30" s="14">
        <f>'Performance evolution'!L30</f>
        <v>1.5</v>
      </c>
      <c r="K30" s="25">
        <f>'Performance evolution'!K30</f>
        <v>1.8635859948025992</v>
      </c>
      <c r="L30" s="15">
        <f t="shared" si="8"/>
        <v>9414.0611715243776</v>
      </c>
      <c r="M30" s="15">
        <f t="shared" si="9"/>
        <v>13085.938828475628</v>
      </c>
      <c r="N30" s="31">
        <f t="shared" si="0"/>
        <v>118.90318645129975</v>
      </c>
      <c r="O30" s="31">
        <f t="shared" si="1"/>
        <v>464.35391470625848</v>
      </c>
      <c r="P30" s="30">
        <f t="shared" si="2"/>
        <v>0.20386067518992762</v>
      </c>
      <c r="Q30" s="30">
        <f t="shared" si="3"/>
        <v>0.79613932481007232</v>
      </c>
      <c r="R30" s="4">
        <f t="shared" si="4"/>
        <v>1146.7162979433429</v>
      </c>
      <c r="S30" s="4">
        <f t="shared" si="5"/>
        <v>4478.2837020566567</v>
      </c>
    </row>
    <row r="31" spans="9:19" x14ac:dyDescent="0.3">
      <c r="I31">
        <v>14</v>
      </c>
      <c r="J31" s="14">
        <f>'Performance evolution'!L31</f>
        <v>1.5</v>
      </c>
      <c r="K31" s="25">
        <f>'Performance evolution'!K31</f>
        <v>1.9129787890501895</v>
      </c>
      <c r="L31" s="15">
        <f>L30-($F$2*$F$3*$F$4*($F$5/2))*L30/SUM($L30:$M30)+R30</f>
        <v>8207.2621765866279</v>
      </c>
      <c r="M31" s="15">
        <f>M30-($F$2*$F$3*$F$4*($F$5/2))*M30/SUM($L30:$M30)+S30</f>
        <v>14292.737823413378</v>
      </c>
      <c r="N31" s="31">
        <f t="shared" si="0"/>
        <v>115.88850394787988</v>
      </c>
      <c r="O31" s="31">
        <f t="shared" si="1"/>
        <v>551.88956876878933</v>
      </c>
      <c r="P31" s="30">
        <f t="shared" si="2"/>
        <v>0.17354344007795849</v>
      </c>
      <c r="Q31" s="30">
        <f t="shared" si="3"/>
        <v>0.82645655992204159</v>
      </c>
      <c r="R31" s="4">
        <f t="shared" si="4"/>
        <v>976.18185043851656</v>
      </c>
      <c r="S31" s="4">
        <f t="shared" si="5"/>
        <v>4648.8181495614836</v>
      </c>
    </row>
    <row r="32" spans="9:19" x14ac:dyDescent="0.3">
      <c r="I32">
        <v>14.5</v>
      </c>
      <c r="J32" s="14">
        <f>'Performance evolution'!L32</f>
        <v>1.5</v>
      </c>
      <c r="K32" s="25">
        <f>'Performance evolution'!K32</f>
        <v>1.9502434322093714</v>
      </c>
      <c r="L32" s="15">
        <f t="shared" ref="L32:L42" si="10">L31-($F$2*$F$3*$F$4*($F$5/2))*L31/SUM($L31:$M31)+R31</f>
        <v>7131.6284828784874</v>
      </c>
      <c r="M32" s="15">
        <f t="shared" ref="M32:M42" si="11">M31-($F$2*$F$3*$F$4*($F$5/2))*M31/SUM($L31:$M31)+S31</f>
        <v>15368.371517121519</v>
      </c>
      <c r="N32" s="31">
        <f t="shared" si="0"/>
        <v>112.83453123491051</v>
      </c>
      <c r="O32" s="31">
        <f t="shared" si="1"/>
        <v>627.62806170122997</v>
      </c>
      <c r="P32" s="30">
        <f t="shared" si="2"/>
        <v>0.15238383722733401</v>
      </c>
      <c r="Q32" s="30">
        <f t="shared" si="3"/>
        <v>0.84761616277266594</v>
      </c>
      <c r="R32" s="4">
        <f t="shared" si="4"/>
        <v>857.15908440375381</v>
      </c>
      <c r="S32" s="4">
        <f t="shared" si="5"/>
        <v>4767.8409155962463</v>
      </c>
    </row>
    <row r="33" spans="9:19" x14ac:dyDescent="0.3">
      <c r="I33">
        <v>15</v>
      </c>
      <c r="J33" s="14">
        <f>'Performance evolution'!L33</f>
        <v>1.5</v>
      </c>
      <c r="K33" s="25">
        <f>'Performance evolution'!K33</f>
        <v>1.9752913394242029</v>
      </c>
      <c r="L33" s="15">
        <f t="shared" si="10"/>
        <v>6205.8804465626199</v>
      </c>
      <c r="M33" s="15">
        <f t="shared" si="11"/>
        <v>16294.119553437387</v>
      </c>
      <c r="N33" s="31">
        <f t="shared" si="0"/>
        <v>109.84495595311481</v>
      </c>
      <c r="O33" s="31">
        <f t="shared" si="1"/>
        <v>684.57745078580444</v>
      </c>
      <c r="P33" s="30">
        <f t="shared" si="2"/>
        <v>0.1382702137066163</v>
      </c>
      <c r="Q33" s="30">
        <f t="shared" si="3"/>
        <v>0.8617297862933837</v>
      </c>
      <c r="R33" s="4">
        <f t="shared" si="4"/>
        <v>777.76995209971665</v>
      </c>
      <c r="S33" s="4">
        <f t="shared" si="5"/>
        <v>4847.2300479002834</v>
      </c>
    </row>
    <row r="34" spans="9:19" x14ac:dyDescent="0.3">
      <c r="I34">
        <v>15.5</v>
      </c>
      <c r="J34" s="14">
        <f>'Performance evolution'!L34</f>
        <v>1.5</v>
      </c>
      <c r="K34" s="25">
        <f>'Performance evolution'!K34</f>
        <v>1.9898202601995665</v>
      </c>
      <c r="L34" s="15">
        <f t="shared" si="10"/>
        <v>5432.1802870216825</v>
      </c>
      <c r="M34" s="15">
        <f t="shared" si="11"/>
        <v>17067.819712978326</v>
      </c>
      <c r="N34" s="31">
        <f t="shared" si="0"/>
        <v>107.01298539548229</v>
      </c>
      <c r="O34" s="31">
        <f t="shared" si="1"/>
        <v>721.17684150779439</v>
      </c>
      <c r="P34" s="30">
        <f t="shared" si="2"/>
        <v>0.12921311264546625</v>
      </c>
      <c r="Q34" s="30">
        <f t="shared" si="3"/>
        <v>0.8707868873545338</v>
      </c>
      <c r="R34" s="4">
        <f t="shared" si="4"/>
        <v>726.82375863074765</v>
      </c>
      <c r="S34" s="4">
        <f t="shared" si="5"/>
        <v>4898.1762413692522</v>
      </c>
    </row>
    <row r="35" spans="9:19" x14ac:dyDescent="0.3">
      <c r="I35">
        <v>16</v>
      </c>
      <c r="J35" s="14">
        <f>'Performance evolution'!L35</f>
        <v>1.5</v>
      </c>
      <c r="K35" s="25">
        <f>'Performance evolution'!K35</f>
        <v>1.9967529708506588</v>
      </c>
      <c r="L35" s="15">
        <f t="shared" si="10"/>
        <v>4800.9589738970099</v>
      </c>
      <c r="M35" s="15">
        <f t="shared" si="11"/>
        <v>17699.041026102997</v>
      </c>
      <c r="N35" s="31">
        <f t="shared" si="0"/>
        <v>104.41315701271876</v>
      </c>
      <c r="O35" s="31">
        <f t="shared" si="1"/>
        <v>741.05588991253956</v>
      </c>
      <c r="P35" s="30">
        <f t="shared" si="2"/>
        <v>0.12349731476562163</v>
      </c>
      <c r="Q35" s="30">
        <f t="shared" si="3"/>
        <v>0.87650268523437835</v>
      </c>
      <c r="R35" s="4">
        <f t="shared" si="4"/>
        <v>694.67239555662172</v>
      </c>
      <c r="S35" s="4">
        <f t="shared" si="5"/>
        <v>4930.3276044433778</v>
      </c>
    </row>
    <row r="36" spans="9:19" x14ac:dyDescent="0.3">
      <c r="I36">
        <v>16.5</v>
      </c>
      <c r="J36" s="14">
        <f>'Performance evolution'!L36</f>
        <v>1.5</v>
      </c>
      <c r="K36" s="25">
        <f>'Performance evolution'!K36</f>
        <v>1.9992793651017049</v>
      </c>
      <c r="L36" s="15">
        <f t="shared" si="10"/>
        <v>4295.3916259793787</v>
      </c>
      <c r="M36" s="15">
        <f t="shared" si="11"/>
        <v>18204.608374020627</v>
      </c>
      <c r="N36" s="31">
        <f t="shared" si="0"/>
        <v>102.09378213058477</v>
      </c>
      <c r="O36" s="31">
        <f t="shared" si="1"/>
        <v>750.35822512571724</v>
      </c>
      <c r="P36" s="30">
        <f t="shared" si="2"/>
        <v>0.11976484454436717</v>
      </c>
      <c r="Q36" s="30">
        <f t="shared" si="3"/>
        <v>0.8802351554556328</v>
      </c>
      <c r="R36" s="4">
        <f t="shared" si="4"/>
        <v>673.6772505620653</v>
      </c>
      <c r="S36" s="4">
        <f t="shared" si="5"/>
        <v>4951.3227494379344</v>
      </c>
    </row>
    <row r="37" spans="9:19" x14ac:dyDescent="0.3">
      <c r="I37">
        <v>17</v>
      </c>
      <c r="J37" s="14">
        <f>'Performance evolution'!L37</f>
        <v>1.5</v>
      </c>
      <c r="K37" s="25">
        <f>'Performance evolution'!K37</f>
        <v>1.9999055450835357</v>
      </c>
      <c r="L37" s="15">
        <f t="shared" si="10"/>
        <v>3895.2209700465996</v>
      </c>
      <c r="M37" s="15">
        <f t="shared" si="11"/>
        <v>18604.779029953406</v>
      </c>
      <c r="N37" s="31">
        <f t="shared" si="0"/>
        <v>100.0731424762274</v>
      </c>
      <c r="O37" s="31">
        <f t="shared" si="1"/>
        <v>754.60446279736152</v>
      </c>
      <c r="P37" s="30">
        <f t="shared" si="2"/>
        <v>0.11708876172576584</v>
      </c>
      <c r="Q37" s="30">
        <f t="shared" si="3"/>
        <v>0.88291123827423412</v>
      </c>
      <c r="R37" s="4">
        <f t="shared" si="4"/>
        <v>658.62428470743282</v>
      </c>
      <c r="S37" s="4">
        <f t="shared" si="5"/>
        <v>4966.3757152925673</v>
      </c>
    </row>
    <row r="38" spans="9:19" x14ac:dyDescent="0.3">
      <c r="I38">
        <v>17.5</v>
      </c>
      <c r="J38" s="14">
        <f>'Performance evolution'!L38</f>
        <v>1.5</v>
      </c>
      <c r="K38" s="25">
        <f>'Performance evolution'!K38</f>
        <v>1.9999942240307429</v>
      </c>
      <c r="L38" s="15">
        <f t="shared" si="10"/>
        <v>3580.0400122423825</v>
      </c>
      <c r="M38" s="15">
        <f t="shared" si="11"/>
        <v>18919.959987757626</v>
      </c>
      <c r="N38" s="31">
        <f t="shared" si="0"/>
        <v>98.343097344863864</v>
      </c>
      <c r="O38" s="31">
        <f t="shared" si="1"/>
        <v>756.99916603365421</v>
      </c>
      <c r="P38" s="30">
        <f t="shared" si="2"/>
        <v>0.11497514101129327</v>
      </c>
      <c r="Q38" s="30">
        <f t="shared" si="3"/>
        <v>0.88502485898870675</v>
      </c>
      <c r="R38" s="4">
        <f t="shared" si="4"/>
        <v>646.73516818852465</v>
      </c>
      <c r="S38" s="4">
        <f t="shared" si="5"/>
        <v>4978.2648318114752</v>
      </c>
    </row>
    <row r="39" spans="9:19" x14ac:dyDescent="0.3">
      <c r="I39">
        <v>18</v>
      </c>
      <c r="J39" s="14">
        <f>'Performance evolution'!L39</f>
        <v>1.5</v>
      </c>
      <c r="K39" s="25">
        <f>'Performance evolution'!K39</f>
        <v>1.9999998751796342</v>
      </c>
      <c r="L39" s="15">
        <f t="shared" si="10"/>
        <v>3331.7651773703119</v>
      </c>
      <c r="M39" s="15">
        <f t="shared" si="11"/>
        <v>19168.234822629696</v>
      </c>
      <c r="N39" s="31">
        <f t="shared" si="0"/>
        <v>96.879258638877275</v>
      </c>
      <c r="O39" s="31">
        <f t="shared" si="1"/>
        <v>758.71645066676263</v>
      </c>
      <c r="P39" s="30">
        <f t="shared" si="2"/>
        <v>0.11323018288333843</v>
      </c>
      <c r="Q39" s="30">
        <f t="shared" si="3"/>
        <v>0.88676981711666147</v>
      </c>
      <c r="R39" s="4">
        <f t="shared" si="4"/>
        <v>636.91977871877862</v>
      </c>
      <c r="S39" s="4">
        <f t="shared" si="5"/>
        <v>4988.0802212812205</v>
      </c>
    </row>
    <row r="40" spans="9:19" x14ac:dyDescent="0.3">
      <c r="I40">
        <v>18.5</v>
      </c>
      <c r="J40" s="14">
        <f>'Performance evolution'!L40</f>
        <v>1.5</v>
      </c>
      <c r="K40" s="25">
        <f>'Performance evolution'!K40</f>
        <v>1.9999999992055582</v>
      </c>
      <c r="L40" s="15">
        <f t="shared" si="10"/>
        <v>3135.7436617465128</v>
      </c>
      <c r="M40" s="15">
        <f t="shared" si="11"/>
        <v>19364.256338253494</v>
      </c>
      <c r="N40" s="31">
        <f t="shared" si="0"/>
        <v>95.651303117047078</v>
      </c>
      <c r="O40" s="31">
        <f t="shared" si="1"/>
        <v>760.04802821917872</v>
      </c>
      <c r="P40" s="30">
        <f t="shared" si="2"/>
        <v>0.11178143959477196</v>
      </c>
      <c r="Q40" s="30">
        <f t="shared" si="3"/>
        <v>0.88821856040522806</v>
      </c>
      <c r="R40" s="4">
        <f t="shared" si="4"/>
        <v>628.77059772059226</v>
      </c>
      <c r="S40" s="4">
        <f t="shared" si="5"/>
        <v>4996.2294022794076</v>
      </c>
    </row>
    <row r="41" spans="9:19" x14ac:dyDescent="0.3">
      <c r="I41">
        <v>19</v>
      </c>
      <c r="J41" s="14">
        <f>'Performance evolution'!L41</f>
        <v>1.5</v>
      </c>
      <c r="K41" s="25">
        <f>'Performance evolution'!K41</f>
        <v>1.9999999999983689</v>
      </c>
      <c r="L41" s="15">
        <f t="shared" si="10"/>
        <v>2980.5783440304772</v>
      </c>
      <c r="M41" s="15">
        <f t="shared" si="11"/>
        <v>19519.421655969531</v>
      </c>
      <c r="N41" s="31">
        <f t="shared" si="0"/>
        <v>94.628532959183858</v>
      </c>
      <c r="O41" s="31">
        <f t="shared" si="1"/>
        <v>761.09299850879313</v>
      </c>
      <c r="P41" s="30">
        <f t="shared" si="2"/>
        <v>0.11058332585934828</v>
      </c>
      <c r="Q41" s="30">
        <f t="shared" si="3"/>
        <v>0.88941667414065173</v>
      </c>
      <c r="R41" s="4">
        <f t="shared" si="4"/>
        <v>622.0312079588341</v>
      </c>
      <c r="S41" s="4">
        <f t="shared" si="5"/>
        <v>5002.9687920411661</v>
      </c>
    </row>
    <row r="42" spans="9:19" x14ac:dyDescent="0.3">
      <c r="I42">
        <v>19.5</v>
      </c>
      <c r="J42" s="14">
        <f>'Performance evolution'!L42</f>
        <v>1.5</v>
      </c>
      <c r="K42" s="25">
        <f>'Performance evolution'!K42</f>
        <v>1.9999999999999987</v>
      </c>
      <c r="L42" s="15">
        <f t="shared" si="10"/>
        <v>2857.4649659816923</v>
      </c>
      <c r="M42" s="15">
        <f t="shared" si="11"/>
        <v>19642.535034018318</v>
      </c>
      <c r="N42" s="31">
        <f t="shared" si="0"/>
        <v>93.781856243629591</v>
      </c>
      <c r="O42" s="31">
        <f t="shared" si="1"/>
        <v>761.91663468766103</v>
      </c>
      <c r="P42" s="30">
        <f t="shared" si="2"/>
        <v>0.10959684659670613</v>
      </c>
      <c r="Q42" s="30">
        <f t="shared" si="3"/>
        <v>0.8904031534032939</v>
      </c>
      <c r="R42" s="4">
        <f t="shared" si="4"/>
        <v>616.48226210647192</v>
      </c>
      <c r="S42" s="4">
        <f t="shared" si="5"/>
        <v>5008.5177378935286</v>
      </c>
    </row>
    <row r="43" spans="9:19" x14ac:dyDescent="0.3">
      <c r="I43" s="8">
        <v>20</v>
      </c>
      <c r="J43" s="22">
        <f>'Performance evolution'!L43</f>
        <v>1.5</v>
      </c>
      <c r="K43" s="26">
        <f>'Performance evolution'!K43</f>
        <v>2</v>
      </c>
      <c r="L43" s="23">
        <f>L42-($F$2*$F$3*$F$4*($F$5/2))*L42/SUM($L42:$M42)+R42</f>
        <v>2759.5809865927413</v>
      </c>
      <c r="M43" s="23">
        <f>M42-($F$2*$F$3*$F$4*($F$5/2))*M42/SUM($L42:$M42)+S42</f>
        <v>19740.419013407271</v>
      </c>
      <c r="N43" s="32">
        <f t="shared" si="0"/>
        <v>93.084601106661523</v>
      </c>
      <c r="O43" s="32">
        <f t="shared" si="1"/>
        <v>762.56806874333915</v>
      </c>
      <c r="P43" s="33">
        <f t="shared" si="2"/>
        <v>0.10878783458126723</v>
      </c>
      <c r="Q43" s="33">
        <f t="shared" si="3"/>
        <v>0.89121216541873283</v>
      </c>
      <c r="R43" s="24">
        <f t="shared" si="4"/>
        <v>611.93156951962817</v>
      </c>
      <c r="S43" s="24">
        <f t="shared" si="5"/>
        <v>5013.0684304803717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EE231-6410-4EA9-82F0-C6167D05DE0B}">
  <dimension ref="B2:S44"/>
  <sheetViews>
    <sheetView zoomScale="72" zoomScaleNormal="80" workbookViewId="0">
      <selection activeCell="F9" sqref="F9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2.5000000000000001E-2</v>
      </c>
      <c r="I3">
        <v>0</v>
      </c>
      <c r="J3" s="14">
        <f>'Performance evolution'!N3</f>
        <v>0.9</v>
      </c>
      <c r="K3" s="25">
        <f>'Performance evolution'!M3</f>
        <v>0.7</v>
      </c>
      <c r="L3" s="15">
        <f>F2*F3*F4-M3</f>
        <v>1746.5000000000002</v>
      </c>
      <c r="M3" s="29">
        <f>F2*F3*F4*0.002</f>
        <v>3.5000000000000004</v>
      </c>
      <c r="N3" s="31">
        <f>IF($F$6=1,J3^$F$7*LOG(L3)^$F$8,EXP(J3*$F$7+LOG(L3)*$F$8))</f>
        <v>5.8885042114009609</v>
      </c>
      <c r="O3" s="31">
        <f>IF($F$6=1,K3^$F$7*LOG(M3)^$F$8,EXP(K3*$F$7+LOG(M3)*$F$8))</f>
        <v>4.1624176756155089E-2</v>
      </c>
      <c r="P3" s="30">
        <f>N3/SUM($N3:$O3)</f>
        <v>0.99298089787747568</v>
      </c>
      <c r="Q3" s="30">
        <f>O3/SUM($N3:$O3)</f>
        <v>7.0191021225242782E-3</v>
      </c>
      <c r="R3" s="4">
        <f>$F$2*$F$3*$F$4*($F$5/2)*P3</f>
        <v>390.9862285392561</v>
      </c>
      <c r="S3" s="4">
        <f>$F$2*$F$3*$F$4*($F$5/2)*Q3</f>
        <v>2.7637714607439348</v>
      </c>
    </row>
    <row r="4" spans="2:19" x14ac:dyDescent="0.3">
      <c r="B4" t="s">
        <v>29</v>
      </c>
      <c r="F4" s="17">
        <f>'Total market'!C6</f>
        <v>7.0000000000000007E-2</v>
      </c>
      <c r="I4">
        <v>0.5</v>
      </c>
      <c r="J4" s="14">
        <f>'Performance evolution'!N4</f>
        <v>0.9</v>
      </c>
      <c r="K4" s="25">
        <f>'Performance evolution'!M4</f>
        <v>0.70073936043929963</v>
      </c>
      <c r="L4" s="15">
        <f>L3-($F$2*$F$3*$F$4*($F$5/2))*L3/SUM($L3:$M3)+R3</f>
        <v>1744.5237285392564</v>
      </c>
      <c r="M4" s="15">
        <f>M3-($F$2*$F$3*$F$4*($F$5/2))*M3/SUM($L3:$M3)+S3</f>
        <v>5.4762714607439351</v>
      </c>
      <c r="N4" s="31">
        <f t="shared" ref="N4:O43" si="0">IF($F$6=1,J4^$F$7*LOG(L4)^$F$8,EXP(J4*$F$7+LOG(L4)*$F$8))</f>
        <v>5.8867182395508895</v>
      </c>
      <c r="O4" s="31">
        <f t="shared" si="0"/>
        <v>7.713369527408237E-2</v>
      </c>
      <c r="P4" s="30">
        <f t="shared" ref="P4:P43" si="1">N4/SUM($N4:$O4)</f>
        <v>0.98706646373568185</v>
      </c>
      <c r="Q4" s="30">
        <f t="shared" ref="Q4:Q43" si="2">O4/SUM($N4:$O4)</f>
        <v>1.2933536264318087E-2</v>
      </c>
      <c r="R4" s="4">
        <f t="shared" ref="R4:S43" si="3">$F$2*$F$3*$F$4*($F$5/2)*P4</f>
        <v>388.65742009592481</v>
      </c>
      <c r="S4" s="4">
        <f t="shared" si="3"/>
        <v>5.0925799040752473</v>
      </c>
    </row>
    <row r="5" spans="2:19" x14ac:dyDescent="0.3">
      <c r="B5" t="s">
        <v>40</v>
      </c>
      <c r="F5" s="17">
        <v>0.45</v>
      </c>
      <c r="I5">
        <v>1</v>
      </c>
      <c r="J5" s="14">
        <f>'Performance evolution'!N5</f>
        <v>0.9</v>
      </c>
      <c r="K5" s="25">
        <f>'Performance evolution'!M5</f>
        <v>0.70164925751904428</v>
      </c>
      <c r="L5" s="15">
        <f t="shared" ref="L5:L13" si="4">L4-($F$2*$F$3*$F$4*($F$5/2))*L4/SUM($L4:$M4)+R4</f>
        <v>1740.6633097138485</v>
      </c>
      <c r="M5" s="15">
        <f t="shared" ref="M5:M13" si="5">M4-($F$2*$F$3*$F$4*($F$5/2))*M4/SUM($L4:$M4)+S4</f>
        <v>9.3366902861517964</v>
      </c>
      <c r="N5" s="31">
        <f t="shared" si="0"/>
        <v>5.8832244890458378</v>
      </c>
      <c r="O5" s="31">
        <f t="shared" si="0"/>
        <v>0.13408389468896142</v>
      </c>
      <c r="P5" s="30">
        <f t="shared" si="1"/>
        <v>0.9777169647725884</v>
      </c>
      <c r="Q5" s="30">
        <f t="shared" si="2"/>
        <v>2.2283035227411555E-2</v>
      </c>
      <c r="R5" s="4">
        <f t="shared" si="3"/>
        <v>384.97605487920674</v>
      </c>
      <c r="S5" s="4">
        <f t="shared" si="3"/>
        <v>8.7739451207933001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evolution'!N6</f>
        <v>0.9</v>
      </c>
      <c r="K6" s="25">
        <f>'Performance evolution'!M6</f>
        <v>0.70279571674910446</v>
      </c>
      <c r="L6" s="15">
        <f t="shared" si="4"/>
        <v>1733.9901199074393</v>
      </c>
      <c r="M6" s="15">
        <f t="shared" si="5"/>
        <v>16.009880092560941</v>
      </c>
      <c r="N6" s="31">
        <f t="shared" si="0"/>
        <v>5.877169273027973</v>
      </c>
      <c r="O6" s="31">
        <f t="shared" si="0"/>
        <v>0.20849372064489646</v>
      </c>
      <c r="P6" s="30">
        <f t="shared" si="1"/>
        <v>0.96574017968762604</v>
      </c>
      <c r="Q6" s="30">
        <f t="shared" si="2"/>
        <v>3.4259820312373991E-2</v>
      </c>
      <c r="R6" s="4">
        <f t="shared" si="3"/>
        <v>380.2601957520028</v>
      </c>
      <c r="S6" s="4">
        <f t="shared" si="3"/>
        <v>13.489804247997261</v>
      </c>
    </row>
    <row r="7" spans="2:19" ht="14.4" customHeight="1" x14ac:dyDescent="0.3">
      <c r="B7" t="s">
        <v>42</v>
      </c>
      <c r="F7" s="1">
        <v>5.5</v>
      </c>
      <c r="I7">
        <v>2</v>
      </c>
      <c r="J7" s="14">
        <f>'Performance evolution'!N7</f>
        <v>0.9</v>
      </c>
      <c r="K7" s="25">
        <f>'Performance evolution'!M7</f>
        <v>0.70427739545672952</v>
      </c>
      <c r="L7" s="15">
        <f t="shared" si="4"/>
        <v>1724.1025386802683</v>
      </c>
      <c r="M7" s="15">
        <f t="shared" si="5"/>
        <v>25.897461319731988</v>
      </c>
      <c r="N7" s="31">
        <f t="shared" si="0"/>
        <v>5.8681601317714298</v>
      </c>
      <c r="O7" s="31">
        <f t="shared" si="0"/>
        <v>0.29042435346240913</v>
      </c>
      <c r="P7" s="30">
        <f t="shared" si="1"/>
        <v>0.95284235295322384</v>
      </c>
      <c r="Q7" s="30">
        <f t="shared" si="2"/>
        <v>4.7157647046776177E-2</v>
      </c>
      <c r="R7" s="4">
        <f t="shared" si="3"/>
        <v>375.18167647533193</v>
      </c>
      <c r="S7" s="4">
        <f t="shared" si="3"/>
        <v>18.568323524668124</v>
      </c>
    </row>
    <row r="8" spans="2:19" ht="14.4" customHeight="1" x14ac:dyDescent="0.3">
      <c r="B8" t="s">
        <v>43</v>
      </c>
      <c r="F8" s="1">
        <v>2</v>
      </c>
      <c r="I8">
        <v>2.5</v>
      </c>
      <c r="J8" s="14">
        <f>'Performance evolution'!N8</f>
        <v>0.9</v>
      </c>
      <c r="K8" s="25">
        <f>'Performance evolution'!M8</f>
        <v>0.70624428096202863</v>
      </c>
      <c r="L8" s="15">
        <f t="shared" si="4"/>
        <v>1711.3611439525398</v>
      </c>
      <c r="M8" s="15">
        <f t="shared" si="5"/>
        <v>38.638856047460415</v>
      </c>
      <c r="N8" s="31">
        <f t="shared" si="0"/>
        <v>5.8564845213301693</v>
      </c>
      <c r="O8" s="31">
        <f t="shared" si="0"/>
        <v>0.37189412988087189</v>
      </c>
      <c r="P8" s="30">
        <f t="shared" si="1"/>
        <v>0.94029037881173771</v>
      </c>
      <c r="Q8" s="30">
        <f t="shared" si="2"/>
        <v>5.9709621188262389E-2</v>
      </c>
      <c r="R8" s="4">
        <f t="shared" si="3"/>
        <v>370.23933665712178</v>
      </c>
      <c r="S8" s="4">
        <f t="shared" si="3"/>
        <v>23.51066334287832</v>
      </c>
    </row>
    <row r="9" spans="2:19" x14ac:dyDescent="0.3">
      <c r="B9" s="27"/>
      <c r="I9">
        <v>3</v>
      </c>
      <c r="J9" s="14">
        <f>'Performance evolution'!N9</f>
        <v>0.9</v>
      </c>
      <c r="K9" s="25">
        <f>'Performance evolution'!M9</f>
        <v>0.70892759434576902</v>
      </c>
      <c r="L9" s="15">
        <f t="shared" si="4"/>
        <v>1696.5442232203402</v>
      </c>
      <c r="M9" s="15">
        <f t="shared" si="5"/>
        <v>53.455776779660141</v>
      </c>
      <c r="N9" s="31">
        <f t="shared" si="0"/>
        <v>5.8428119822607902</v>
      </c>
      <c r="O9" s="31">
        <f t="shared" si="0"/>
        <v>0.45018926103830809</v>
      </c>
      <c r="P9" s="30">
        <f t="shared" si="1"/>
        <v>0.92846191449307625</v>
      </c>
      <c r="Q9" s="30">
        <f t="shared" si="2"/>
        <v>7.1538085506923699E-2</v>
      </c>
      <c r="R9" s="4">
        <f t="shared" si="3"/>
        <v>365.58187883164885</v>
      </c>
      <c r="S9" s="4">
        <f t="shared" si="3"/>
        <v>28.16812116835121</v>
      </c>
    </row>
    <row r="10" spans="2:19" x14ac:dyDescent="0.3">
      <c r="I10">
        <v>3.5</v>
      </c>
      <c r="J10" s="14">
        <f>'Performance evolution'!N10</f>
        <v>0.9</v>
      </c>
      <c r="K10" s="25">
        <f>'Performance evolution'!M10</f>
        <v>0.71268678079110181</v>
      </c>
      <c r="L10" s="15">
        <f t="shared" si="4"/>
        <v>1680.4036518274124</v>
      </c>
      <c r="M10" s="15">
        <f t="shared" si="5"/>
        <v>69.596348172587824</v>
      </c>
      <c r="N10" s="31">
        <f t="shared" si="0"/>
        <v>5.8277999052235598</v>
      </c>
      <c r="O10" s="31">
        <f t="shared" si="0"/>
        <v>0.52698543953240418</v>
      </c>
      <c r="P10" s="30">
        <f t="shared" si="1"/>
        <v>0.91707266084647876</v>
      </c>
      <c r="Q10" s="30">
        <f t="shared" si="2"/>
        <v>8.292733915352124E-2</v>
      </c>
      <c r="R10" s="4">
        <f t="shared" si="3"/>
        <v>361.09736020830104</v>
      </c>
      <c r="S10" s="4">
        <f t="shared" si="3"/>
        <v>32.652639791698995</v>
      </c>
    </row>
    <row r="11" spans="2:19" x14ac:dyDescent="0.3">
      <c r="I11">
        <v>4</v>
      </c>
      <c r="J11" s="14">
        <f>'Performance evolution'!N11</f>
        <v>0.9</v>
      </c>
      <c r="K11" s="25">
        <f>'Performance evolution'!M11</f>
        <v>0.71808062993162147</v>
      </c>
      <c r="L11" s="15">
        <f t="shared" si="4"/>
        <v>1663.4101903745457</v>
      </c>
      <c r="M11" s="15">
        <f t="shared" si="5"/>
        <v>86.589809625454564</v>
      </c>
      <c r="N11" s="31">
        <f t="shared" si="0"/>
        <v>5.8118591192294753</v>
      </c>
      <c r="O11" s="31">
        <f t="shared" si="0"/>
        <v>0.60732505350601651</v>
      </c>
      <c r="P11" s="30">
        <f t="shared" si="1"/>
        <v>0.90538905923816027</v>
      </c>
      <c r="Q11" s="30">
        <f t="shared" si="2"/>
        <v>9.4610940761839679E-2</v>
      </c>
      <c r="R11" s="4">
        <f t="shared" si="3"/>
        <v>356.49694207502563</v>
      </c>
      <c r="S11" s="4">
        <f t="shared" si="3"/>
        <v>37.253057924974378</v>
      </c>
    </row>
    <row r="12" spans="2:19" x14ac:dyDescent="0.3">
      <c r="I12">
        <v>4.5</v>
      </c>
      <c r="J12" s="14">
        <f>'Performance evolution'!N12</f>
        <v>0.9</v>
      </c>
      <c r="K12" s="25">
        <f>'Performance evolution'!M12</f>
        <v>0.72596782174007313</v>
      </c>
      <c r="L12" s="15">
        <f t="shared" si="4"/>
        <v>1645.6398396152983</v>
      </c>
      <c r="M12" s="15">
        <f t="shared" si="5"/>
        <v>104.36016038470166</v>
      </c>
      <c r="N12" s="31">
        <f t="shared" si="0"/>
        <v>5.7950381504851745</v>
      </c>
      <c r="O12" s="31">
        <f t="shared" si="0"/>
        <v>0.70003216769126142</v>
      </c>
      <c r="P12" s="30">
        <f t="shared" si="1"/>
        <v>0.89222100248364933</v>
      </c>
      <c r="Q12" s="30">
        <f t="shared" si="2"/>
        <v>0.10777899751635073</v>
      </c>
      <c r="R12" s="4">
        <f t="shared" si="3"/>
        <v>351.31201972793696</v>
      </c>
      <c r="S12" s="4">
        <f t="shared" si="3"/>
        <v>42.437980272063108</v>
      </c>
    </row>
    <row r="13" spans="2:19" x14ac:dyDescent="0.3">
      <c r="I13">
        <v>5</v>
      </c>
      <c r="J13" s="14">
        <f>'Performance evolution'!N13</f>
        <v>0.9</v>
      </c>
      <c r="K13" s="25">
        <f>'Performance evolution'!M13</f>
        <v>0.73763289084896821</v>
      </c>
      <c r="L13" s="15">
        <f t="shared" si="4"/>
        <v>1626.6828954297932</v>
      </c>
      <c r="M13" s="15">
        <f t="shared" si="5"/>
        <v>123.31710457020688</v>
      </c>
      <c r="N13" s="31">
        <f t="shared" si="0"/>
        <v>5.7769198875525527</v>
      </c>
      <c r="O13" s="31">
        <f t="shared" si="0"/>
        <v>0.82004796785996903</v>
      </c>
      <c r="P13" s="30">
        <f t="shared" si="1"/>
        <v>0.87569319938596402</v>
      </c>
      <c r="Q13" s="30">
        <f t="shared" si="2"/>
        <v>0.12430680061403601</v>
      </c>
      <c r="R13" s="4">
        <f t="shared" si="3"/>
        <v>344.80419725822338</v>
      </c>
      <c r="S13" s="4">
        <f t="shared" si="3"/>
        <v>48.945802741776689</v>
      </c>
    </row>
    <row r="14" spans="2:19" x14ac:dyDescent="0.3">
      <c r="I14">
        <v>5.5</v>
      </c>
      <c r="J14" s="14">
        <f>'Performance evolution'!N14</f>
        <v>0.9</v>
      </c>
      <c r="K14" s="25">
        <f>'Performance evolution'!M14</f>
        <v>0.75491011595671531</v>
      </c>
      <c r="L14" s="15">
        <f t="shared" ref="L14:M29" si="6">L13-($F$2*$F$3*$F$4*($F$5/2))*L13/SUM($L13:$M13)+R13</f>
        <v>1605.4834412163132</v>
      </c>
      <c r="M14" s="15">
        <f t="shared" si="6"/>
        <v>144.516558783687</v>
      </c>
      <c r="N14" s="31">
        <f t="shared" si="0"/>
        <v>5.7564407729564051</v>
      </c>
      <c r="O14" s="31">
        <f t="shared" si="0"/>
        <v>0.9937982303367876</v>
      </c>
      <c r="P14" s="30">
        <f t="shared" si="1"/>
        <v>0.85277584544014662</v>
      </c>
      <c r="Q14" s="30">
        <f t="shared" si="2"/>
        <v>0.14722415455985338</v>
      </c>
      <c r="R14" s="4">
        <f t="shared" si="3"/>
        <v>335.78048914205777</v>
      </c>
      <c r="S14" s="4">
        <f t="shared" si="3"/>
        <v>57.969510857942275</v>
      </c>
    </row>
    <row r="15" spans="2:19" x14ac:dyDescent="0.3">
      <c r="I15">
        <v>6</v>
      </c>
      <c r="J15" s="14">
        <f>'Performance evolution'!N15</f>
        <v>0.9</v>
      </c>
      <c r="K15" s="25">
        <f>'Performance evolution'!M15</f>
        <v>0.78023418652312582</v>
      </c>
      <c r="L15" s="15">
        <f t="shared" si="6"/>
        <v>1580.0301560847006</v>
      </c>
      <c r="M15" s="15">
        <f t="shared" si="6"/>
        <v>169.96984391529972</v>
      </c>
      <c r="N15" s="31">
        <f t="shared" si="0"/>
        <v>5.7315412259516192</v>
      </c>
      <c r="O15" s="31">
        <f t="shared" si="0"/>
        <v>1.2705504796380411</v>
      </c>
      <c r="P15" s="30">
        <f t="shared" si="1"/>
        <v>0.81854700951377424</v>
      </c>
      <c r="Q15" s="30">
        <f t="shared" si="2"/>
        <v>0.18145299048622579</v>
      </c>
      <c r="R15" s="4">
        <f t="shared" si="3"/>
        <v>322.30288499604865</v>
      </c>
      <c r="S15" s="4">
        <f t="shared" si="3"/>
        <v>71.44711500395141</v>
      </c>
    </row>
    <row r="16" spans="2:19" x14ac:dyDescent="0.3">
      <c r="I16">
        <v>6.5</v>
      </c>
      <c r="J16" s="14">
        <f>'Performance evolution'!N16</f>
        <v>0.9</v>
      </c>
      <c r="K16" s="25">
        <f>'Performance evolution'!M16</f>
        <v>0.81648113976307224</v>
      </c>
      <c r="L16" s="15">
        <f t="shared" si="6"/>
        <v>1546.8262559616915</v>
      </c>
      <c r="M16" s="15">
        <f t="shared" si="6"/>
        <v>203.17374403830868</v>
      </c>
      <c r="N16" s="31">
        <f t="shared" si="0"/>
        <v>5.6985333354590839</v>
      </c>
      <c r="O16" s="31">
        <f t="shared" si="0"/>
        <v>1.7463272828755454</v>
      </c>
      <c r="P16" s="30">
        <f t="shared" si="1"/>
        <v>0.76543183648397328</v>
      </c>
      <c r="Q16" s="30">
        <f t="shared" si="2"/>
        <v>0.23456816351602677</v>
      </c>
      <c r="R16" s="4">
        <f t="shared" si="3"/>
        <v>301.38878561556453</v>
      </c>
      <c r="S16" s="4">
        <f t="shared" si="3"/>
        <v>92.361214384435556</v>
      </c>
    </row>
    <row r="17" spans="9:19" x14ac:dyDescent="0.3">
      <c r="I17">
        <v>7</v>
      </c>
      <c r="J17" s="14">
        <f>'Performance evolution'!N17</f>
        <v>0.9</v>
      </c>
      <c r="K17" s="25">
        <f>'Performance evolution'!M17</f>
        <v>0.8663848384624977</v>
      </c>
      <c r="L17" s="15">
        <f t="shared" si="6"/>
        <v>1500.1791339858753</v>
      </c>
      <c r="M17" s="15">
        <f t="shared" si="6"/>
        <v>249.82086601412479</v>
      </c>
      <c r="N17" s="31">
        <f t="shared" si="0"/>
        <v>5.6511121975974206</v>
      </c>
      <c r="O17" s="31">
        <f t="shared" si="0"/>
        <v>2.6120019720717345</v>
      </c>
      <c r="P17" s="30">
        <f t="shared" si="1"/>
        <v>0.68389617782852008</v>
      </c>
      <c r="Q17" s="30">
        <f t="shared" si="2"/>
        <v>0.31610382217147992</v>
      </c>
      <c r="R17" s="4">
        <f t="shared" si="3"/>
        <v>269.28412001997981</v>
      </c>
      <c r="S17" s="4">
        <f t="shared" si="3"/>
        <v>124.46587998002023</v>
      </c>
    </row>
    <row r="18" spans="9:19" x14ac:dyDescent="0.3">
      <c r="I18">
        <v>7.5</v>
      </c>
      <c r="J18" s="14">
        <f>'Performance evolution'!N18</f>
        <v>0.9</v>
      </c>
      <c r="K18" s="25">
        <f>'Performance evolution'!M18</f>
        <v>0.9312779170527814</v>
      </c>
      <c r="L18" s="15">
        <f t="shared" si="6"/>
        <v>1431.9229488590331</v>
      </c>
      <c r="M18" s="15">
        <f t="shared" si="6"/>
        <v>318.07705114096694</v>
      </c>
      <c r="N18" s="31">
        <f t="shared" si="0"/>
        <v>5.5793766012178603</v>
      </c>
      <c r="O18" s="31">
        <f t="shared" si="0"/>
        <v>4.2334610906490129</v>
      </c>
      <c r="P18" s="30">
        <f t="shared" si="1"/>
        <v>0.56857932194702332</v>
      </c>
      <c r="Q18" s="30">
        <f t="shared" si="2"/>
        <v>0.43142067805297668</v>
      </c>
      <c r="R18" s="4">
        <f t="shared" si="3"/>
        <v>223.87810801664045</v>
      </c>
      <c r="S18" s="4">
        <f t="shared" si="3"/>
        <v>169.8718919833596</v>
      </c>
    </row>
    <row r="19" spans="9:19" x14ac:dyDescent="0.3">
      <c r="I19">
        <v>8</v>
      </c>
      <c r="J19" s="14">
        <f>'Performance evolution'!N19</f>
        <v>0.9</v>
      </c>
      <c r="K19" s="25">
        <f>'Performance evolution'!M19</f>
        <v>1.0091281544662325</v>
      </c>
      <c r="L19" s="15">
        <f t="shared" si="6"/>
        <v>1333.6183933823911</v>
      </c>
      <c r="M19" s="15">
        <f t="shared" si="6"/>
        <v>416.38160661760901</v>
      </c>
      <c r="N19" s="31">
        <f t="shared" si="0"/>
        <v>5.4706965000752783</v>
      </c>
      <c r="O19" s="31">
        <f t="shared" si="0"/>
        <v>7.2133794140311966</v>
      </c>
      <c r="P19" s="30">
        <f t="shared" si="1"/>
        <v>0.43130430132407949</v>
      </c>
      <c r="Q19" s="30">
        <f t="shared" si="2"/>
        <v>0.5686956986759204</v>
      </c>
      <c r="R19" s="4">
        <f t="shared" si="3"/>
        <v>169.82606864635633</v>
      </c>
      <c r="S19" s="4">
        <f t="shared" si="3"/>
        <v>223.9239313536437</v>
      </c>
    </row>
    <row r="20" spans="9:19" x14ac:dyDescent="0.3">
      <c r="I20">
        <v>8.5</v>
      </c>
      <c r="J20" s="14">
        <f>'Performance evolution'!N20</f>
        <v>0.9</v>
      </c>
      <c r="K20" s="25">
        <f>'Performance evolution'!M20</f>
        <v>1.0927418442311179</v>
      </c>
      <c r="L20" s="15">
        <f t="shared" si="6"/>
        <v>1203.3803235177095</v>
      </c>
      <c r="M20" s="15">
        <f t="shared" si="6"/>
        <v>546.61967648229074</v>
      </c>
      <c r="N20" s="31">
        <f t="shared" si="0"/>
        <v>5.3155578718000518</v>
      </c>
      <c r="O20" s="31">
        <f t="shared" si="0"/>
        <v>12.20713342326701</v>
      </c>
      <c r="P20" s="30">
        <f t="shared" si="1"/>
        <v>0.30335282305044503</v>
      </c>
      <c r="Q20" s="30">
        <f t="shared" si="2"/>
        <v>0.69664717694955491</v>
      </c>
      <c r="R20" s="4">
        <f t="shared" si="3"/>
        <v>119.44517407611275</v>
      </c>
      <c r="S20" s="4">
        <f t="shared" si="3"/>
        <v>274.30482592388728</v>
      </c>
    </row>
    <row r="21" spans="9:19" x14ac:dyDescent="0.3">
      <c r="I21">
        <v>9</v>
      </c>
      <c r="J21" s="14">
        <f>'Performance evolution'!N21</f>
        <v>0.9</v>
      </c>
      <c r="K21" s="25">
        <f>'Performance evolution'!M21</f>
        <v>1.1704115563641841</v>
      </c>
      <c r="L21" s="15">
        <f t="shared" si="6"/>
        <v>1052.0649248023376</v>
      </c>
      <c r="M21" s="15">
        <f t="shared" si="6"/>
        <v>697.93507519766263</v>
      </c>
      <c r="N21" s="31">
        <f t="shared" si="0"/>
        <v>5.1160519908720943</v>
      </c>
      <c r="O21" s="31">
        <f t="shared" si="0"/>
        <v>19.216088742027008</v>
      </c>
      <c r="P21" s="30">
        <f t="shared" si="1"/>
        <v>0.21025901695343893</v>
      </c>
      <c r="Q21" s="30">
        <f t="shared" si="2"/>
        <v>0.78974098304656104</v>
      </c>
      <c r="R21" s="4">
        <f t="shared" si="3"/>
        <v>82.789487925416594</v>
      </c>
      <c r="S21" s="4">
        <f t="shared" si="3"/>
        <v>310.96051207458345</v>
      </c>
    </row>
    <row r="22" spans="9:19" x14ac:dyDescent="0.3">
      <c r="I22">
        <v>9.5</v>
      </c>
      <c r="J22" s="14">
        <f>'Performance evolution'!N22</f>
        <v>0.9</v>
      </c>
      <c r="K22" s="25">
        <f>'Performance evolution'!M22</f>
        <v>1.2307889091354312</v>
      </c>
      <c r="L22" s="15">
        <f t="shared" si="6"/>
        <v>898.13980464722817</v>
      </c>
      <c r="M22" s="15">
        <f t="shared" si="6"/>
        <v>851.86019535277194</v>
      </c>
      <c r="N22" s="31">
        <f t="shared" si="0"/>
        <v>4.8860944409049623</v>
      </c>
      <c r="O22" s="31">
        <f t="shared" si="0"/>
        <v>26.906306198219745</v>
      </c>
      <c r="P22" s="30">
        <f t="shared" si="1"/>
        <v>0.15368749583798286</v>
      </c>
      <c r="Q22" s="30">
        <f t="shared" si="2"/>
        <v>0.84631250416201709</v>
      </c>
      <c r="R22" s="4">
        <f t="shared" si="3"/>
        <v>60.514451486205758</v>
      </c>
      <c r="S22" s="4">
        <f t="shared" si="3"/>
        <v>333.2355485137943</v>
      </c>
    </row>
    <row r="23" spans="9:19" x14ac:dyDescent="0.3">
      <c r="I23">
        <v>10</v>
      </c>
      <c r="J23" s="14">
        <f>'Performance evolution'!N23</f>
        <v>0.9</v>
      </c>
      <c r="K23" s="25">
        <f>'Performance evolution'!M23</f>
        <v>1.2691154816061527</v>
      </c>
      <c r="L23" s="15">
        <f t="shared" si="6"/>
        <v>756.57280008780754</v>
      </c>
      <c r="M23" s="15">
        <f t="shared" si="6"/>
        <v>993.42719991219246</v>
      </c>
      <c r="N23" s="31">
        <f t="shared" si="0"/>
        <v>4.6427157424985426</v>
      </c>
      <c r="O23" s="31">
        <f t="shared" si="0"/>
        <v>33.317253628305338</v>
      </c>
      <c r="P23" s="30">
        <f t="shared" si="1"/>
        <v>0.12230557135458045</v>
      </c>
      <c r="Q23" s="30">
        <f t="shared" si="2"/>
        <v>0.87769442864541947</v>
      </c>
      <c r="R23" s="4">
        <f t="shared" si="3"/>
        <v>48.157818720866061</v>
      </c>
      <c r="S23" s="4">
        <f t="shared" si="3"/>
        <v>345.59218127913397</v>
      </c>
    </row>
    <row r="24" spans="9:19" x14ac:dyDescent="0.3">
      <c r="I24">
        <v>10.5</v>
      </c>
      <c r="J24" s="14">
        <f>'Performance evolution'!N24</f>
        <v>0.9</v>
      </c>
      <c r="K24" s="25">
        <f>'Performance evolution'!M24</f>
        <v>1.2886994883642375</v>
      </c>
      <c r="L24" s="15">
        <f t="shared" si="6"/>
        <v>634.5017387889169</v>
      </c>
      <c r="M24" s="15">
        <f t="shared" si="6"/>
        <v>1115.498261211083</v>
      </c>
      <c r="N24" s="31">
        <f t="shared" si="0"/>
        <v>4.399509114798871</v>
      </c>
      <c r="O24" s="31">
        <f t="shared" si="0"/>
        <v>37.472500353600033</v>
      </c>
      <c r="P24" s="30">
        <f t="shared" si="1"/>
        <v>0.10507040790863433</v>
      </c>
      <c r="Q24" s="30">
        <f t="shared" si="2"/>
        <v>0.8949295920913658</v>
      </c>
      <c r="R24" s="4">
        <f t="shared" si="3"/>
        <v>41.371473114024774</v>
      </c>
      <c r="S24" s="4">
        <f t="shared" si="3"/>
        <v>352.37852688597536</v>
      </c>
    </row>
    <row r="25" spans="9:19" x14ac:dyDescent="0.3">
      <c r="I25">
        <v>11</v>
      </c>
      <c r="J25" s="14">
        <f>'Performance evolution'!N25</f>
        <v>0.9</v>
      </c>
      <c r="K25" s="25">
        <f>'Performance evolution'!M25</f>
        <v>1.2966780936833935</v>
      </c>
      <c r="L25" s="15">
        <f t="shared" si="6"/>
        <v>533.11032067543533</v>
      </c>
      <c r="M25" s="15">
        <f t="shared" si="6"/>
        <v>1216.8896793245647</v>
      </c>
      <c r="N25" s="31">
        <f t="shared" si="0"/>
        <v>4.165295493384674</v>
      </c>
      <c r="O25" s="31">
        <f t="shared" si="0"/>
        <v>39.733609405863788</v>
      </c>
      <c r="P25" s="30">
        <f t="shared" si="1"/>
        <v>9.4883813228242575E-2</v>
      </c>
      <c r="Q25" s="30">
        <f t="shared" si="2"/>
        <v>0.90511618677175742</v>
      </c>
      <c r="R25" s="4">
        <f t="shared" si="3"/>
        <v>37.360501458620519</v>
      </c>
      <c r="S25" s="4">
        <f t="shared" si="3"/>
        <v>356.38949854137951</v>
      </c>
    </row>
    <row r="26" spans="9:19" x14ac:dyDescent="0.3">
      <c r="I26">
        <v>11.5</v>
      </c>
      <c r="J26" s="14">
        <f>'Performance evolution'!N26</f>
        <v>0.9</v>
      </c>
      <c r="K26" s="25">
        <f>'Performance evolution'!M26</f>
        <v>1.2992363112763423</v>
      </c>
      <c r="L26" s="15">
        <f t="shared" si="6"/>
        <v>450.52099998208291</v>
      </c>
      <c r="M26" s="15">
        <f t="shared" si="6"/>
        <v>1299.4790000179171</v>
      </c>
      <c r="N26" s="31">
        <f t="shared" si="0"/>
        <v>3.9449579047613597</v>
      </c>
      <c r="O26" s="31">
        <f t="shared" si="0"/>
        <v>40.912656459848371</v>
      </c>
      <c r="P26" s="30">
        <f t="shared" si="1"/>
        <v>8.7943997036849145E-2</v>
      </c>
      <c r="Q26" s="30">
        <f t="shared" si="2"/>
        <v>0.91205600296315081</v>
      </c>
      <c r="R26" s="4">
        <f t="shared" si="3"/>
        <v>34.627948833259353</v>
      </c>
      <c r="S26" s="4">
        <f t="shared" si="3"/>
        <v>359.12205116674068</v>
      </c>
    </row>
    <row r="27" spans="9:19" x14ac:dyDescent="0.3">
      <c r="I27">
        <v>12</v>
      </c>
      <c r="J27" s="14">
        <f>'Performance evolution'!N27</f>
        <v>0.9</v>
      </c>
      <c r="K27" s="25">
        <f>'Performance evolution'!M27</f>
        <v>1.2998676439925723</v>
      </c>
      <c r="L27" s="15">
        <f t="shared" si="6"/>
        <v>383.78172381937361</v>
      </c>
      <c r="M27" s="15">
        <f t="shared" si="6"/>
        <v>1366.2182761806264</v>
      </c>
      <c r="N27" s="31">
        <f t="shared" si="0"/>
        <v>3.7406506766188379</v>
      </c>
      <c r="O27" s="31">
        <f t="shared" si="0"/>
        <v>41.597229865553992</v>
      </c>
      <c r="P27" s="30">
        <f t="shared" si="1"/>
        <v>8.250607729973887E-2</v>
      </c>
      <c r="Q27" s="30">
        <f t="shared" si="2"/>
        <v>0.9174939227002612</v>
      </c>
      <c r="R27" s="4">
        <f t="shared" si="3"/>
        <v>32.486767936772182</v>
      </c>
      <c r="S27" s="4">
        <f t="shared" si="3"/>
        <v>361.26323206322792</v>
      </c>
    </row>
    <row r="28" spans="9:19" x14ac:dyDescent="0.3">
      <c r="I28">
        <v>12.5</v>
      </c>
      <c r="J28" s="14">
        <f>'Performance evolution'!N28</f>
        <v>0.9</v>
      </c>
      <c r="K28" s="25">
        <f>'Performance evolution'!M28</f>
        <v>1.2999835350969724</v>
      </c>
      <c r="L28" s="15">
        <f t="shared" si="6"/>
        <v>329.91760389678672</v>
      </c>
      <c r="M28" s="15">
        <f t="shared" si="6"/>
        <v>1420.0823961032133</v>
      </c>
      <c r="N28" s="31">
        <f t="shared" si="0"/>
        <v>3.5529174462748405</v>
      </c>
      <c r="O28" s="31">
        <f t="shared" si="0"/>
        <v>42.064622977887389</v>
      </c>
      <c r="P28" s="30">
        <f t="shared" si="1"/>
        <v>7.7884897196100644E-2</v>
      </c>
      <c r="Q28" s="30">
        <f t="shared" si="2"/>
        <v>0.92211510280389941</v>
      </c>
      <c r="R28" s="4">
        <f t="shared" si="3"/>
        <v>30.667178270964634</v>
      </c>
      <c r="S28" s="4">
        <f t="shared" si="3"/>
        <v>363.08282172903546</v>
      </c>
    </row>
    <row r="29" spans="9:19" x14ac:dyDescent="0.3">
      <c r="I29">
        <v>13</v>
      </c>
      <c r="J29" s="14">
        <f>'Performance evolution'!N29</f>
        <v>0.9</v>
      </c>
      <c r="K29" s="25">
        <f>'Performance evolution'!M29</f>
        <v>1.2999986224740572</v>
      </c>
      <c r="L29" s="15">
        <f t="shared" si="6"/>
        <v>286.35332129097435</v>
      </c>
      <c r="M29" s="15">
        <f t="shared" si="6"/>
        <v>1463.6466787090258</v>
      </c>
      <c r="N29" s="31">
        <f t="shared" si="0"/>
        <v>3.3815012246123519</v>
      </c>
      <c r="O29" s="31">
        <f t="shared" si="0"/>
        <v>42.418279566131645</v>
      </c>
      <c r="P29" s="30">
        <f t="shared" si="1"/>
        <v>7.3832257845560342E-2</v>
      </c>
      <c r="Q29" s="30">
        <f t="shared" si="2"/>
        <v>0.92616774215443975</v>
      </c>
      <c r="R29" s="4">
        <f t="shared" si="3"/>
        <v>29.07145152668939</v>
      </c>
      <c r="S29" s="4">
        <f t="shared" si="3"/>
        <v>364.67854847331068</v>
      </c>
    </row>
    <row r="30" spans="9:19" x14ac:dyDescent="0.3">
      <c r="I30">
        <v>13.5</v>
      </c>
      <c r="J30" s="14">
        <f>'Performance evolution'!N30</f>
        <v>0.9</v>
      </c>
      <c r="K30" s="25">
        <f>'Performance evolution'!M30</f>
        <v>1.2999999289600905</v>
      </c>
      <c r="L30" s="15">
        <f t="shared" ref="L30:M30" si="7">L29-($F$2*$F$3*$F$4*($F$5/2))*L29/SUM($L29:$M29)+R29</f>
        <v>250.99527552719451</v>
      </c>
      <c r="M30" s="15">
        <f t="shared" si="7"/>
        <v>1499.0047244728055</v>
      </c>
      <c r="N30" s="31">
        <f t="shared" si="0"/>
        <v>3.2257836346250537</v>
      </c>
      <c r="O30" s="31">
        <f t="shared" si="0"/>
        <v>42.69680882025267</v>
      </c>
      <c r="P30" s="30">
        <f t="shared" si="1"/>
        <v>7.0243935766357707E-2</v>
      </c>
      <c r="Q30" s="30">
        <f t="shared" si="2"/>
        <v>0.92975606423364232</v>
      </c>
      <c r="R30" s="4">
        <f t="shared" si="3"/>
        <v>27.658549708003353</v>
      </c>
      <c r="S30" s="4">
        <f t="shared" si="3"/>
        <v>366.09145029199669</v>
      </c>
    </row>
    <row r="31" spans="9:19" x14ac:dyDescent="0.3">
      <c r="I31">
        <v>14</v>
      </c>
      <c r="J31" s="14">
        <f>'Performance evolution'!N31</f>
        <v>0.9</v>
      </c>
      <c r="K31" s="25">
        <f>'Performance evolution'!M31</f>
        <v>1.2999999979953283</v>
      </c>
      <c r="L31" s="15">
        <f>L30-($F$2*$F$3*$F$4*($F$5/2))*L30/SUM($L30:$M30)+R30</f>
        <v>222.17988824157911</v>
      </c>
      <c r="M31" s="15">
        <f>M30-($F$2*$F$3*$F$4*($F$5/2))*M30/SUM($L30:$M30)+S30</f>
        <v>1527.8201117584208</v>
      </c>
      <c r="N31" s="31">
        <f t="shared" si="0"/>
        <v>3.0849682910522471</v>
      </c>
      <c r="O31" s="31">
        <f t="shared" si="0"/>
        <v>42.919460488820619</v>
      </c>
      <c r="P31" s="30">
        <f t="shared" si="1"/>
        <v>6.7058071861158156E-2</v>
      </c>
      <c r="Q31" s="30">
        <f t="shared" si="2"/>
        <v>0.9329419281388418</v>
      </c>
      <c r="R31" s="4">
        <f t="shared" si="3"/>
        <v>26.404115795331027</v>
      </c>
      <c r="S31" s="4">
        <f t="shared" si="3"/>
        <v>367.34588420466901</v>
      </c>
    </row>
    <row r="32" spans="9:19" x14ac:dyDescent="0.3">
      <c r="I32">
        <v>14.5</v>
      </c>
      <c r="J32" s="14">
        <f>'Performance evolution'!N32</f>
        <v>0.9</v>
      </c>
      <c r="K32" s="25">
        <f>'Performance evolution'!M32</f>
        <v>1.2999999999737946</v>
      </c>
      <c r="L32" s="15">
        <f t="shared" ref="L32:M42" si="8">L31-($F$2*$F$3*$F$4*($F$5/2))*L31/SUM($L31:$M31)+R31</f>
        <v>198.59352918255482</v>
      </c>
      <c r="M32" s="15">
        <f t="shared" si="8"/>
        <v>1551.4064708174451</v>
      </c>
      <c r="N32" s="31">
        <f t="shared" si="0"/>
        <v>2.9581531646882131</v>
      </c>
      <c r="O32" s="31">
        <f t="shared" si="0"/>
        <v>43.099015603796325</v>
      </c>
      <c r="P32" s="30">
        <f t="shared" si="1"/>
        <v>6.4227855158834335E-2</v>
      </c>
      <c r="Q32" s="30">
        <f t="shared" si="2"/>
        <v>0.93577214484116567</v>
      </c>
      <c r="R32" s="4">
        <f t="shared" si="3"/>
        <v>25.289717968791024</v>
      </c>
      <c r="S32" s="4">
        <f t="shared" si="3"/>
        <v>368.46028203120903</v>
      </c>
    </row>
    <row r="33" spans="9:19" x14ac:dyDescent="0.3">
      <c r="I33">
        <v>15</v>
      </c>
      <c r="J33" s="14">
        <f>'Performance evolution'!N33</f>
        <v>0.9</v>
      </c>
      <c r="K33" s="25">
        <f>'Performance evolution'!M33</f>
        <v>1.299999999999875</v>
      </c>
      <c r="L33" s="15">
        <f t="shared" si="8"/>
        <v>179.19970308527101</v>
      </c>
      <c r="M33" s="15">
        <f t="shared" si="8"/>
        <v>1570.800296914729</v>
      </c>
      <c r="N33" s="31">
        <f t="shared" si="0"/>
        <v>2.8443707758881103</v>
      </c>
      <c r="O33" s="31">
        <f t="shared" si="0"/>
        <v>43.244895909328037</v>
      </c>
      <c r="P33" s="30">
        <f t="shared" si="1"/>
        <v>6.1714385592524228E-2</v>
      </c>
      <c r="Q33" s="30">
        <f t="shared" si="2"/>
        <v>0.93828561440747582</v>
      </c>
      <c r="R33" s="4">
        <f t="shared" si="3"/>
        <v>24.300039327056417</v>
      </c>
      <c r="S33" s="4">
        <f t="shared" si="3"/>
        <v>369.44996067294363</v>
      </c>
    </row>
    <row r="34" spans="9:19" x14ac:dyDescent="0.3">
      <c r="I34">
        <v>15.5</v>
      </c>
      <c r="J34" s="14">
        <f>'Performance evolution'!N34</f>
        <v>0.9</v>
      </c>
      <c r="K34" s="25">
        <f>'Performance evolution'!M34</f>
        <v>1.2999999999999998</v>
      </c>
      <c r="L34" s="15">
        <f t="shared" si="8"/>
        <v>163.17980921814146</v>
      </c>
      <c r="M34" s="15">
        <f t="shared" si="8"/>
        <v>1586.8201907818586</v>
      </c>
      <c r="N34" s="31">
        <f t="shared" si="0"/>
        <v>2.7426203379272827</v>
      </c>
      <c r="O34" s="31">
        <f t="shared" si="0"/>
        <v>43.3642283914064</v>
      </c>
      <c r="P34" s="30">
        <f t="shared" si="1"/>
        <v>5.9484011887856424E-2</v>
      </c>
      <c r="Q34" s="30">
        <f t="shared" si="2"/>
        <v>0.94051598811214354</v>
      </c>
      <c r="R34" s="4">
        <f t="shared" si="3"/>
        <v>23.421829680843469</v>
      </c>
      <c r="S34" s="4">
        <f t="shared" si="3"/>
        <v>370.32817031915658</v>
      </c>
    </row>
    <row r="35" spans="9:19" x14ac:dyDescent="0.3">
      <c r="I35">
        <v>16</v>
      </c>
      <c r="J35" s="14">
        <f>'Performance evolution'!N35</f>
        <v>0.9</v>
      </c>
      <c r="K35" s="25">
        <f>'Performance evolution'!M35</f>
        <v>1.3</v>
      </c>
      <c r="L35" s="15">
        <f t="shared" si="8"/>
        <v>149.8861818249031</v>
      </c>
      <c r="M35" s="15">
        <f t="shared" si="8"/>
        <v>1600.1138181750971</v>
      </c>
      <c r="N35" s="31">
        <f t="shared" si="0"/>
        <v>2.6518955577256995</v>
      </c>
      <c r="O35" s="31">
        <f t="shared" si="0"/>
        <v>43.462464926255961</v>
      </c>
      <c r="P35" s="30">
        <f t="shared" si="1"/>
        <v>5.7506935581311272E-2</v>
      </c>
      <c r="Q35" s="30">
        <f t="shared" si="2"/>
        <v>0.94249306441868863</v>
      </c>
      <c r="R35" s="4">
        <f t="shared" si="3"/>
        <v>22.643355885141318</v>
      </c>
      <c r="S35" s="4">
        <f t="shared" si="3"/>
        <v>371.10664411485868</v>
      </c>
    </row>
    <row r="36" spans="9:19" x14ac:dyDescent="0.3">
      <c r="I36">
        <v>16.5</v>
      </c>
      <c r="J36" s="14">
        <f>'Performance evolution'!N36</f>
        <v>0.9</v>
      </c>
      <c r="K36" s="25">
        <f>'Performance evolution'!M36</f>
        <v>1.3</v>
      </c>
      <c r="L36" s="15">
        <f t="shared" si="8"/>
        <v>138.80514679944122</v>
      </c>
      <c r="M36" s="15">
        <f t="shared" si="8"/>
        <v>1611.194853200559</v>
      </c>
      <c r="N36" s="31">
        <f t="shared" si="0"/>
        <v>2.5712078147472868</v>
      </c>
      <c r="O36" s="31">
        <f t="shared" si="0"/>
        <v>43.543813280524802</v>
      </c>
      <c r="P36" s="30">
        <f t="shared" si="1"/>
        <v>5.5756405476542176E-2</v>
      </c>
      <c r="Q36" s="30">
        <f t="shared" si="2"/>
        <v>0.94424359452345774</v>
      </c>
      <c r="R36" s="4">
        <f t="shared" si="3"/>
        <v>21.954084656388485</v>
      </c>
      <c r="S36" s="4">
        <f t="shared" si="3"/>
        <v>371.79591534361151</v>
      </c>
    </row>
    <row r="37" spans="9:19" x14ac:dyDescent="0.3">
      <c r="I37">
        <v>17</v>
      </c>
      <c r="J37" s="14">
        <f>'Performance evolution'!N37</f>
        <v>0.9</v>
      </c>
      <c r="K37" s="25">
        <f>'Performance evolution'!M37</f>
        <v>1.3</v>
      </c>
      <c r="L37" s="15">
        <f t="shared" si="8"/>
        <v>129.52807342595543</v>
      </c>
      <c r="M37" s="15">
        <f t="shared" si="8"/>
        <v>1620.4719265740448</v>
      </c>
      <c r="N37" s="31">
        <f t="shared" si="0"/>
        <v>2.4996043861392758</v>
      </c>
      <c r="O37" s="31">
        <f t="shared" si="0"/>
        <v>43.611547191585487</v>
      </c>
      <c r="P37" s="30">
        <f t="shared" si="1"/>
        <v>5.4208240319610176E-2</v>
      </c>
      <c r="Q37" s="30">
        <f t="shared" si="2"/>
        <v>0.94579175968038987</v>
      </c>
      <c r="R37" s="4">
        <f t="shared" si="3"/>
        <v>21.344494625846512</v>
      </c>
      <c r="S37" s="4">
        <f t="shared" si="3"/>
        <v>372.40550537415356</v>
      </c>
    </row>
    <row r="38" spans="9:19" x14ac:dyDescent="0.3">
      <c r="I38">
        <v>17.5</v>
      </c>
      <c r="J38" s="14">
        <f>'Performance evolution'!N38</f>
        <v>0.9</v>
      </c>
      <c r="K38" s="25">
        <f>'Performance evolution'!M38</f>
        <v>1.3</v>
      </c>
      <c r="L38" s="15">
        <f t="shared" si="8"/>
        <v>121.72875153096196</v>
      </c>
      <c r="M38" s="15">
        <f t="shared" si="8"/>
        <v>1628.2712484690383</v>
      </c>
      <c r="N38" s="31">
        <f t="shared" si="0"/>
        <v>2.4361818015764829</v>
      </c>
      <c r="O38" s="31">
        <f t="shared" si="0"/>
        <v>43.66823277506402</v>
      </c>
      <c r="P38" s="30">
        <f t="shared" si="1"/>
        <v>5.2840532169143112E-2</v>
      </c>
      <c r="Q38" s="30">
        <f t="shared" si="2"/>
        <v>0.94715946783085692</v>
      </c>
      <c r="R38" s="4">
        <f t="shared" si="3"/>
        <v>20.805959541600103</v>
      </c>
      <c r="S38" s="4">
        <f t="shared" si="3"/>
        <v>372.94404045839997</v>
      </c>
    </row>
    <row r="39" spans="9:19" x14ac:dyDescent="0.3">
      <c r="I39">
        <v>18</v>
      </c>
      <c r="J39" s="14">
        <f>'Performance evolution'!N39</f>
        <v>0.9</v>
      </c>
      <c r="K39" s="25">
        <f>'Performance evolution'!M39</f>
        <v>1.3</v>
      </c>
      <c r="L39" s="15">
        <f t="shared" si="8"/>
        <v>115.14574197809561</v>
      </c>
      <c r="M39" s="15">
        <f t="shared" si="8"/>
        <v>1634.8542580219046</v>
      </c>
      <c r="N39" s="31">
        <f t="shared" si="0"/>
        <v>2.3800947533523695</v>
      </c>
      <c r="O39" s="31">
        <f t="shared" si="0"/>
        <v>43.715895743183374</v>
      </c>
      <c r="P39" s="30">
        <f t="shared" si="1"/>
        <v>5.1633444204463752E-2</v>
      </c>
      <c r="Q39" s="30">
        <f t="shared" si="2"/>
        <v>0.9483665557955363</v>
      </c>
      <c r="R39" s="4">
        <f t="shared" si="3"/>
        <v>20.330668655507605</v>
      </c>
      <c r="S39" s="4">
        <f t="shared" si="3"/>
        <v>373.41933134449249</v>
      </c>
    </row>
    <row r="40" spans="9:19" x14ac:dyDescent="0.3">
      <c r="I40">
        <v>18.5</v>
      </c>
      <c r="J40" s="14">
        <f>'Performance evolution'!N40</f>
        <v>0.9</v>
      </c>
      <c r="K40" s="25">
        <f>'Performance evolution'!M40</f>
        <v>1.3</v>
      </c>
      <c r="L40" s="15">
        <f t="shared" si="8"/>
        <v>109.56861868853171</v>
      </c>
      <c r="M40" s="15">
        <f t="shared" si="8"/>
        <v>1640.4313813114686</v>
      </c>
      <c r="N40" s="31">
        <f t="shared" si="0"/>
        <v>2.3305611972020905</v>
      </c>
      <c r="O40" s="31">
        <f t="shared" si="0"/>
        <v>43.756146090131672</v>
      </c>
      <c r="P40" s="30">
        <f t="shared" si="1"/>
        <v>5.0569054167222099E-2</v>
      </c>
      <c r="Q40" s="30">
        <f t="shared" si="2"/>
        <v>0.94943094583277787</v>
      </c>
      <c r="R40" s="4">
        <f t="shared" si="3"/>
        <v>19.911565078343706</v>
      </c>
      <c r="S40" s="4">
        <f t="shared" si="3"/>
        <v>373.83843492165636</v>
      </c>
    </row>
    <row r="41" spans="9:19" x14ac:dyDescent="0.3">
      <c r="I41">
        <v>19</v>
      </c>
      <c r="J41" s="14">
        <f>'Performance evolution'!N41</f>
        <v>0.9</v>
      </c>
      <c r="K41" s="25">
        <f>'Performance evolution'!M41</f>
        <v>1.3</v>
      </c>
      <c r="L41" s="15">
        <f t="shared" si="8"/>
        <v>104.82724456195578</v>
      </c>
      <c r="M41" s="15">
        <f t="shared" si="8"/>
        <v>1645.1727554380445</v>
      </c>
      <c r="N41" s="31">
        <f t="shared" si="0"/>
        <v>2.2868643668815527</v>
      </c>
      <c r="O41" s="31">
        <f t="shared" si="0"/>
        <v>43.790271823731878</v>
      </c>
      <c r="P41" s="30">
        <f t="shared" si="1"/>
        <v>4.9631217474566475E-2</v>
      </c>
      <c r="Q41" s="30">
        <f t="shared" si="2"/>
        <v>0.95036878252543355</v>
      </c>
      <c r="R41" s="4">
        <f t="shared" si="3"/>
        <v>19.542291880610552</v>
      </c>
      <c r="S41" s="4">
        <f t="shared" si="3"/>
        <v>374.20770811938951</v>
      </c>
    </row>
    <row r="42" spans="9:19" x14ac:dyDescent="0.3">
      <c r="I42">
        <v>19.5</v>
      </c>
      <c r="J42" s="14">
        <f>'Performance evolution'!N42</f>
        <v>0.9</v>
      </c>
      <c r="K42" s="25">
        <f>'Performance evolution'!M42</f>
        <v>1.3</v>
      </c>
      <c r="L42" s="15">
        <f t="shared" si="8"/>
        <v>100.78340641612628</v>
      </c>
      <c r="M42" s="15">
        <f t="shared" si="8"/>
        <v>1649.2165935838741</v>
      </c>
      <c r="N42" s="31">
        <f t="shared" si="0"/>
        <v>2.2483524195457489</v>
      </c>
      <c r="O42" s="31">
        <f t="shared" si="0"/>
        <v>43.819309935922128</v>
      </c>
      <c r="P42" s="30">
        <f t="shared" si="1"/>
        <v>4.8805437579987968E-2</v>
      </c>
      <c r="Q42" s="30">
        <f t="shared" si="2"/>
        <v>0.9511945624200121</v>
      </c>
      <c r="R42" s="4">
        <f t="shared" si="3"/>
        <v>19.217141047120265</v>
      </c>
      <c r="S42" s="4">
        <f t="shared" si="3"/>
        <v>374.53285895287979</v>
      </c>
    </row>
    <row r="43" spans="9:19" x14ac:dyDescent="0.3">
      <c r="I43" s="8">
        <v>20</v>
      </c>
      <c r="J43" s="22">
        <f>'Performance evolution'!N43</f>
        <v>0.9</v>
      </c>
      <c r="K43" s="25">
        <f>'Performance evolution'!M43</f>
        <v>1.3</v>
      </c>
      <c r="L43" s="23">
        <f>L42-($F$2*$F$3*$F$4*($F$5/2))*L42/SUM($L42:$M42)+R42</f>
        <v>97.324281019618127</v>
      </c>
      <c r="M43" s="23">
        <f>M42-($F$2*$F$3*$F$4*($F$5/2))*M42/SUM($L42:$M42)+S42</f>
        <v>1652.6757189803825</v>
      </c>
      <c r="N43" s="32">
        <f t="shared" si="0"/>
        <v>2.2144363625825063</v>
      </c>
      <c r="O43" s="32">
        <f t="shared" si="0"/>
        <v>43.844100491515348</v>
      </c>
      <c r="P43" s="33">
        <f t="shared" si="1"/>
        <v>4.807873879270845E-2</v>
      </c>
      <c r="Q43" s="33">
        <f t="shared" si="2"/>
        <v>0.95192126120729159</v>
      </c>
      <c r="R43" s="24">
        <f t="shared" si="3"/>
        <v>18.931003399628956</v>
      </c>
      <c r="S43" s="24">
        <f t="shared" si="3"/>
        <v>374.81899660037112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DCF98-3E74-450D-9D20-AF7AEB1062D3}">
  <dimension ref="B2:S44"/>
  <sheetViews>
    <sheetView zoomScale="72" zoomScaleNormal="80" workbookViewId="0">
      <selection activeCell="M4" sqref="M4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2.5000000000000001E-2</v>
      </c>
      <c r="I3">
        <v>0</v>
      </c>
      <c r="J3" s="14">
        <f>'Performance evolution'!P3</f>
        <v>0.45</v>
      </c>
      <c r="K3" s="25">
        <f>'Performance evolution'!O3</f>
        <v>0.35</v>
      </c>
      <c r="L3" s="15">
        <f>F2*F3*F4-M3</f>
        <v>747</v>
      </c>
      <c r="M3" s="29">
        <v>3</v>
      </c>
      <c r="N3" s="31">
        <f>IF($F$6=1,J3^$F$7*LOG(L3)^$F$8,EXP(J3*$F$7+LOG(L3)*$F$8))</f>
        <v>0.25823956757724881</v>
      </c>
      <c r="O3" s="31">
        <f>IF($F$6=1,K3^$F$7*LOG(M3)^$F$8,EXP(K3*$F$7+LOG(M3)*$F$8))</f>
        <v>8.2587083846161939E-4</v>
      </c>
      <c r="P3" s="30">
        <f>N3/SUM($N3:$O3)</f>
        <v>0.99681211494859301</v>
      </c>
      <c r="Q3" s="30">
        <f>O3/SUM($N3:$O3)</f>
        <v>3.1878850514069049E-3</v>
      </c>
      <c r="R3" s="4">
        <f>$F$2*$F$3*$F$4*($F$5/2)*P3</f>
        <v>149.52181724228896</v>
      </c>
      <c r="S3" s="4">
        <f>$F$2*$F$3*$F$4*($F$5/2)*Q3</f>
        <v>0.47818275771103574</v>
      </c>
    </row>
    <row r="4" spans="2:19" x14ac:dyDescent="0.3">
      <c r="B4" t="s">
        <v>29</v>
      </c>
      <c r="F4" s="17">
        <f>'Total market'!C7</f>
        <v>0.03</v>
      </c>
      <c r="I4">
        <v>0.5</v>
      </c>
      <c r="J4" s="14">
        <f>'Performance evolution'!P4</f>
        <v>0.45</v>
      </c>
      <c r="K4" s="25">
        <f>'Performance evolution'!O4</f>
        <v>0.36067728143498434</v>
      </c>
      <c r="L4" s="15">
        <f>L3-($F$2*$F$3*$F$4*($F$5/2))*L3/SUM($L3:$M3)+R3</f>
        <v>747.12181724228901</v>
      </c>
      <c r="M4" s="15">
        <f>M3-($F$2*$F$3*$F$4*($F$5/2))*M3/SUM($L3:$M3)+S3</f>
        <v>2.8781827577110355</v>
      </c>
      <c r="N4" s="31">
        <f t="shared" ref="N4:O43" si="0">IF($F$6=1,J4^$F$7*LOG(L4)^$F$8,EXP(J4*$F$7+LOG(L4)*$F$8))</f>
        <v>0.25825547954169475</v>
      </c>
      <c r="O4" s="31">
        <f t="shared" si="0"/>
        <v>8.7177739919211503E-4</v>
      </c>
      <c r="P4" s="30">
        <f t="shared" ref="P4:P43" si="1">N4/SUM($N4:$O4)</f>
        <v>0.99663571710099563</v>
      </c>
      <c r="Q4" s="30">
        <f t="shared" ref="Q4:Q43" si="2">O4/SUM($N4:$O4)</f>
        <v>3.3642828990042843E-3</v>
      </c>
      <c r="R4" s="4">
        <f t="shared" ref="R4:S43" si="3">$F$2*$F$3*$F$4*($F$5/2)*P4</f>
        <v>149.49535756514933</v>
      </c>
      <c r="S4" s="4">
        <f t="shared" si="3"/>
        <v>0.50464243485064264</v>
      </c>
    </row>
    <row r="5" spans="2:19" x14ac:dyDescent="0.3">
      <c r="B5" t="s">
        <v>40</v>
      </c>
      <c r="F5" s="17">
        <v>0.4</v>
      </c>
      <c r="I5">
        <v>1</v>
      </c>
      <c r="J5" s="14">
        <f>'Performance evolution'!P5</f>
        <v>0.45</v>
      </c>
      <c r="K5" s="25">
        <f>'Performance evolution'!O5</f>
        <v>0.37379059644720697</v>
      </c>
      <c r="L5" s="15">
        <f t="shared" ref="L5:L13" si="4">L4-($F$2*$F$3*$F$4*($F$5/2))*L4/SUM($L4:$M4)+R4</f>
        <v>747.19281135898052</v>
      </c>
      <c r="M5" s="15">
        <f t="shared" ref="M5:M13" si="5">M4-($F$2*$F$3*$F$4*($F$5/2))*M4/SUM($L4:$M4)+S4</f>
        <v>2.8071886410194709</v>
      </c>
      <c r="N5" s="31">
        <f t="shared" si="0"/>
        <v>0.25826475198230514</v>
      </c>
      <c r="O5" s="31">
        <f t="shared" si="0"/>
        <v>9.8173644945428497E-4</v>
      </c>
      <c r="P5" s="30">
        <f t="shared" si="1"/>
        <v>0.99621311572861404</v>
      </c>
      <c r="Q5" s="30">
        <f t="shared" si="2"/>
        <v>3.7868842713860104E-3</v>
      </c>
      <c r="R5" s="4">
        <f t="shared" si="3"/>
        <v>149.43196735929212</v>
      </c>
      <c r="S5" s="4">
        <f t="shared" si="3"/>
        <v>0.5680326407079016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evolution'!P6</f>
        <v>0.45</v>
      </c>
      <c r="K6" s="25">
        <f>'Performance evolution'!O6</f>
        <v>0.3902178460347972</v>
      </c>
      <c r="L6" s="15">
        <f t="shared" si="4"/>
        <v>747.18621644647658</v>
      </c>
      <c r="M6" s="15">
        <f t="shared" si="5"/>
        <v>2.8137835535234781</v>
      </c>
      <c r="N6" s="31">
        <f t="shared" si="0"/>
        <v>0.25826389065886707</v>
      </c>
      <c r="O6" s="31">
        <f t="shared" si="0"/>
        <v>1.2242050809067571E-3</v>
      </c>
      <c r="P6" s="30">
        <f t="shared" si="1"/>
        <v>0.99528223027951757</v>
      </c>
      <c r="Q6" s="30">
        <f t="shared" si="2"/>
        <v>4.7177697204824542E-3</v>
      </c>
      <c r="R6" s="4">
        <f t="shared" si="3"/>
        <v>149.29233454192763</v>
      </c>
      <c r="S6" s="4">
        <f t="shared" si="3"/>
        <v>0.70766545807236814</v>
      </c>
    </row>
    <row r="7" spans="2:19" ht="14.4" customHeight="1" x14ac:dyDescent="0.3">
      <c r="B7" t="s">
        <v>42</v>
      </c>
      <c r="F7" s="1">
        <v>5</v>
      </c>
      <c r="I7">
        <v>2</v>
      </c>
      <c r="J7" s="14">
        <f>'Performance evolution'!P7</f>
        <v>0.45</v>
      </c>
      <c r="K7" s="25">
        <f>'Performance evolution'!O7</f>
        <v>0.41118211762173995</v>
      </c>
      <c r="L7" s="15">
        <f t="shared" si="4"/>
        <v>747.04130769910887</v>
      </c>
      <c r="M7" s="15">
        <f t="shared" si="5"/>
        <v>2.9586923008911503</v>
      </c>
      <c r="N7" s="31">
        <f t="shared" si="0"/>
        <v>0.25824496348028531</v>
      </c>
      <c r="O7" s="31">
        <f t="shared" si="0"/>
        <v>1.7904137217877516E-3</v>
      </c>
      <c r="P7" s="30">
        <f t="shared" si="1"/>
        <v>0.99311473022997021</v>
      </c>
      <c r="Q7" s="30">
        <f t="shared" si="2"/>
        <v>6.8852697700298839E-3</v>
      </c>
      <c r="R7" s="4">
        <f t="shared" si="3"/>
        <v>148.96720953449554</v>
      </c>
      <c r="S7" s="4">
        <f t="shared" si="3"/>
        <v>1.0327904655044826</v>
      </c>
    </row>
    <row r="8" spans="2:19" ht="14.4" customHeight="1" x14ac:dyDescent="0.3">
      <c r="B8" t="s">
        <v>43</v>
      </c>
      <c r="F8" s="1">
        <v>2.5</v>
      </c>
      <c r="I8">
        <v>2.5</v>
      </c>
      <c r="J8" s="14">
        <f>'Performance evolution'!P8</f>
        <v>0.45</v>
      </c>
      <c r="K8" s="25">
        <f>'Performance evolution'!O8</f>
        <v>0.43831567616681144</v>
      </c>
      <c r="L8" s="15">
        <f t="shared" si="4"/>
        <v>746.60025569378263</v>
      </c>
      <c r="M8" s="15">
        <f t="shared" si="5"/>
        <v>3.3997443062174026</v>
      </c>
      <c r="N8" s="31">
        <f t="shared" si="0"/>
        <v>0.25818733823227191</v>
      </c>
      <c r="O8" s="31">
        <f t="shared" si="0"/>
        <v>3.3310672003417966E-3</v>
      </c>
      <c r="P8" s="30">
        <f t="shared" si="1"/>
        <v>0.98726258981721982</v>
      </c>
      <c r="Q8" s="30">
        <f t="shared" si="2"/>
        <v>1.2737410182780131E-2</v>
      </c>
      <c r="R8" s="4">
        <f t="shared" si="3"/>
        <v>148.08938847258298</v>
      </c>
      <c r="S8" s="4">
        <f t="shared" si="3"/>
        <v>1.9106115274170197</v>
      </c>
    </row>
    <row r="9" spans="2:19" x14ac:dyDescent="0.3">
      <c r="B9" s="27"/>
      <c r="I9">
        <v>3</v>
      </c>
      <c r="J9" s="14">
        <f>'Performance evolution'!P9</f>
        <v>0.45</v>
      </c>
      <c r="K9" s="25">
        <f>'Performance evolution'!O9</f>
        <v>0.47354670795167747</v>
      </c>
      <c r="L9" s="15">
        <f t="shared" si="4"/>
        <v>745.36959302760908</v>
      </c>
      <c r="M9" s="15">
        <f t="shared" si="5"/>
        <v>4.6304069723909418</v>
      </c>
      <c r="N9" s="31">
        <f t="shared" si="0"/>
        <v>0.25802640780813912</v>
      </c>
      <c r="O9" s="31">
        <f t="shared" si="0"/>
        <v>8.6075321060126893E-3</v>
      </c>
      <c r="P9" s="30">
        <f t="shared" si="1"/>
        <v>0.96771779275817604</v>
      </c>
      <c r="Q9" s="30">
        <f t="shared" si="2"/>
        <v>3.2282207241823971E-2</v>
      </c>
      <c r="R9" s="4">
        <f t="shared" si="3"/>
        <v>145.15766891372641</v>
      </c>
      <c r="S9" s="4">
        <f t="shared" si="3"/>
        <v>4.842331086273596</v>
      </c>
    </row>
    <row r="10" spans="2:19" x14ac:dyDescent="0.3">
      <c r="I10">
        <v>3.5</v>
      </c>
      <c r="J10" s="14">
        <f>'Performance evolution'!P10</f>
        <v>0.45</v>
      </c>
      <c r="K10" s="25">
        <f>'Performance evolution'!O10</f>
        <v>0.51839211088264336</v>
      </c>
      <c r="L10" s="15">
        <f t="shared" si="4"/>
        <v>741.45334333581366</v>
      </c>
      <c r="M10" s="15">
        <f t="shared" si="5"/>
        <v>8.5466566641863491</v>
      </c>
      <c r="N10" s="31">
        <f t="shared" si="0"/>
        <v>0.25751291959008987</v>
      </c>
      <c r="O10" s="31">
        <f t="shared" si="0"/>
        <v>3.1375764966134437E-2</v>
      </c>
      <c r="P10" s="30">
        <f t="shared" si="1"/>
        <v>0.89139150599016281</v>
      </c>
      <c r="Q10" s="30">
        <f t="shared" si="2"/>
        <v>0.1086084940098372</v>
      </c>
      <c r="R10" s="4">
        <f t="shared" si="3"/>
        <v>133.70872589852442</v>
      </c>
      <c r="S10" s="4">
        <f t="shared" si="3"/>
        <v>16.29127410147558</v>
      </c>
    </row>
    <row r="11" spans="2:19" x14ac:dyDescent="0.3">
      <c r="I11">
        <v>4</v>
      </c>
      <c r="J11" s="14">
        <f>'Performance evolution'!P11</f>
        <v>0.45</v>
      </c>
      <c r="K11" s="25">
        <f>'Performance evolution'!O11</f>
        <v>0.57188198899770681</v>
      </c>
      <c r="L11" s="15">
        <f t="shared" si="4"/>
        <v>726.87140056717533</v>
      </c>
      <c r="M11" s="15">
        <f t="shared" si="5"/>
        <v>23.128599432824657</v>
      </c>
      <c r="N11" s="31">
        <f t="shared" si="0"/>
        <v>0.25558234442301553</v>
      </c>
      <c r="O11" s="31">
        <f t="shared" si="0"/>
        <v>0.13294955366175654</v>
      </c>
      <c r="P11" s="30">
        <f t="shared" si="1"/>
        <v>0.657815601969574</v>
      </c>
      <c r="Q11" s="30">
        <f t="shared" si="2"/>
        <v>0.34218439803042594</v>
      </c>
      <c r="R11" s="4">
        <f t="shared" si="3"/>
        <v>98.672340295436101</v>
      </c>
      <c r="S11" s="4">
        <f t="shared" si="3"/>
        <v>51.327659704563892</v>
      </c>
    </row>
    <row r="12" spans="2:19" x14ac:dyDescent="0.3">
      <c r="I12">
        <v>4.5</v>
      </c>
      <c r="J12" s="14">
        <f>'Performance evolution'!P12</f>
        <v>0.45</v>
      </c>
      <c r="K12" s="25">
        <f>'Performance evolution'!O12</f>
        <v>0.62704582921215513</v>
      </c>
      <c r="L12" s="15">
        <f t="shared" si="4"/>
        <v>680.16946074917644</v>
      </c>
      <c r="M12" s="15">
        <f t="shared" si="5"/>
        <v>69.83053925082362</v>
      </c>
      <c r="N12" s="31">
        <f t="shared" si="0"/>
        <v>0.2491909473944087</v>
      </c>
      <c r="O12" s="31">
        <f t="shared" si="0"/>
        <v>0.44763644463256036</v>
      </c>
      <c r="P12" s="30">
        <f t="shared" si="1"/>
        <v>0.35760785274176526</v>
      </c>
      <c r="Q12" s="30">
        <f t="shared" si="2"/>
        <v>0.64239214725823468</v>
      </c>
      <c r="R12" s="4">
        <f t="shared" si="3"/>
        <v>53.641177911264791</v>
      </c>
      <c r="S12" s="4">
        <f t="shared" si="3"/>
        <v>96.358822088735195</v>
      </c>
    </row>
    <row r="13" spans="2:19" x14ac:dyDescent="0.3">
      <c r="I13">
        <v>5</v>
      </c>
      <c r="J13" s="14">
        <f>'Performance evolution'!P13</f>
        <v>0.45</v>
      </c>
      <c r="K13" s="25">
        <f>'Performance evolution'!O13</f>
        <v>0.67050337057950149</v>
      </c>
      <c r="L13" s="15">
        <f t="shared" si="4"/>
        <v>597.7767465106059</v>
      </c>
      <c r="M13" s="15">
        <f t="shared" si="5"/>
        <v>152.2232534893941</v>
      </c>
      <c r="N13" s="31">
        <f t="shared" si="0"/>
        <v>0.23704020861574504</v>
      </c>
      <c r="O13" s="31">
        <f t="shared" si="0"/>
        <v>0.95363241700388335</v>
      </c>
      <c r="P13" s="30">
        <f t="shared" si="1"/>
        <v>0.19908092578544742</v>
      </c>
      <c r="Q13" s="30">
        <f t="shared" si="2"/>
        <v>0.80091907421455266</v>
      </c>
      <c r="R13" s="4">
        <f t="shared" si="3"/>
        <v>29.862138867817112</v>
      </c>
      <c r="S13" s="4">
        <f t="shared" si="3"/>
        <v>120.13786113218291</v>
      </c>
    </row>
    <row r="14" spans="2:19" x14ac:dyDescent="0.3">
      <c r="I14">
        <v>5.5</v>
      </c>
      <c r="J14" s="14">
        <f>'Performance evolution'!P14</f>
        <v>0.45</v>
      </c>
      <c r="K14" s="25">
        <f>'Performance evolution'!O14</f>
        <v>0.69284688751627954</v>
      </c>
      <c r="L14" s="15">
        <f t="shared" ref="L14:M29" si="6">L13-($F$2*$F$3*$F$4*($F$5/2))*L13/SUM($L13:$M13)+R13</f>
        <v>508.08353607630187</v>
      </c>
      <c r="M14" s="15">
        <f t="shared" si="6"/>
        <v>241.91646392369819</v>
      </c>
      <c r="N14" s="31">
        <f t="shared" si="0"/>
        <v>0.22225729178205936</v>
      </c>
      <c r="O14" s="31">
        <f t="shared" si="0"/>
        <v>1.4005531502279374</v>
      </c>
      <c r="P14" s="30">
        <f t="shared" si="1"/>
        <v>0.13695825835750336</v>
      </c>
      <c r="Q14" s="30">
        <f t="shared" si="2"/>
        <v>0.8630417416424967</v>
      </c>
      <c r="R14" s="4">
        <f t="shared" si="3"/>
        <v>20.543738753625505</v>
      </c>
      <c r="S14" s="4">
        <f t="shared" si="3"/>
        <v>129.45626124637451</v>
      </c>
    </row>
    <row r="15" spans="2:19" x14ac:dyDescent="0.3">
      <c r="I15">
        <v>6</v>
      </c>
      <c r="J15" s="14">
        <f>'Performance evolution'!P15</f>
        <v>0.45</v>
      </c>
      <c r="K15" s="25">
        <f>'Performance evolution'!O15</f>
        <v>0.69915790203145722</v>
      </c>
      <c r="L15" s="15">
        <f t="shared" si="6"/>
        <v>427.01056761466702</v>
      </c>
      <c r="M15" s="15">
        <f t="shared" si="6"/>
        <v>322.98943238533309</v>
      </c>
      <c r="N15" s="31">
        <f t="shared" si="0"/>
        <v>0.20707754168865702</v>
      </c>
      <c r="O15" s="31">
        <f t="shared" si="0"/>
        <v>1.666132334537032</v>
      </c>
      <c r="P15" s="30">
        <f t="shared" si="1"/>
        <v>0.11054689830372633</v>
      </c>
      <c r="Q15" s="30">
        <f t="shared" si="2"/>
        <v>0.88945310169627367</v>
      </c>
      <c r="R15" s="4">
        <f t="shared" si="3"/>
        <v>16.58203474555895</v>
      </c>
      <c r="S15" s="4">
        <f t="shared" si="3"/>
        <v>133.41796525444104</v>
      </c>
    </row>
    <row r="16" spans="2:19" x14ac:dyDescent="0.3">
      <c r="I16">
        <v>6.5</v>
      </c>
      <c r="J16" s="14">
        <f>'Performance evolution'!P16</f>
        <v>0.45</v>
      </c>
      <c r="K16" s="25">
        <f>'Performance evolution'!O16</f>
        <v>0.69996345874965382</v>
      </c>
      <c r="L16" s="15">
        <f t="shared" si="6"/>
        <v>358.19048883729255</v>
      </c>
      <c r="M16" s="15">
        <f t="shared" si="6"/>
        <v>391.80951116270751</v>
      </c>
      <c r="N16" s="31">
        <f t="shared" si="0"/>
        <v>0.19238148998909918</v>
      </c>
      <c r="O16" s="31">
        <f t="shared" si="0"/>
        <v>1.8193427603239318</v>
      </c>
      <c r="P16" s="30">
        <f t="shared" si="1"/>
        <v>9.5630149091837008E-2</v>
      </c>
      <c r="Q16" s="30">
        <f t="shared" si="2"/>
        <v>0.90436985090816313</v>
      </c>
      <c r="R16" s="4">
        <f t="shared" si="3"/>
        <v>14.344522363775551</v>
      </c>
      <c r="S16" s="4">
        <f t="shared" si="3"/>
        <v>135.65547763622448</v>
      </c>
    </row>
    <row r="17" spans="9:19" x14ac:dyDescent="0.3">
      <c r="I17">
        <v>7</v>
      </c>
      <c r="J17" s="14">
        <f>'Performance evolution'!P17</f>
        <v>0.45</v>
      </c>
      <c r="K17" s="25">
        <f>'Performance evolution'!O17</f>
        <v>0.69999958868433132</v>
      </c>
      <c r="L17" s="15">
        <f t="shared" si="6"/>
        <v>300.89691343360954</v>
      </c>
      <c r="M17" s="15">
        <f t="shared" si="6"/>
        <v>449.10308656639046</v>
      </c>
      <c r="N17" s="31">
        <f t="shared" si="0"/>
        <v>0.17844272152279886</v>
      </c>
      <c r="O17" s="31">
        <f t="shared" si="0"/>
        <v>1.9255924918816854</v>
      </c>
      <c r="P17" s="30">
        <f t="shared" si="1"/>
        <v>8.4809760020159247E-2</v>
      </c>
      <c r="Q17" s="30">
        <f t="shared" si="2"/>
        <v>0.91519023997984061</v>
      </c>
      <c r="R17" s="4">
        <f t="shared" si="3"/>
        <v>12.721464003023888</v>
      </c>
      <c r="S17" s="4">
        <f t="shared" si="3"/>
        <v>137.2785359969761</v>
      </c>
    </row>
    <row r="18" spans="9:19" x14ac:dyDescent="0.3">
      <c r="I18">
        <v>7.5</v>
      </c>
      <c r="J18" s="14">
        <f>'Performance evolution'!P18</f>
        <v>0.45</v>
      </c>
      <c r="K18" s="25">
        <f>'Performance evolution'!O18</f>
        <v>0.69999999920529066</v>
      </c>
      <c r="L18" s="15">
        <f t="shared" si="6"/>
        <v>253.43899474991153</v>
      </c>
      <c r="M18" s="15">
        <f t="shared" si="6"/>
        <v>496.56100525008844</v>
      </c>
      <c r="N18" s="31">
        <f t="shared" si="0"/>
        <v>0.16532615492757824</v>
      </c>
      <c r="O18" s="31">
        <f t="shared" si="0"/>
        <v>2.0057596360382499</v>
      </c>
      <c r="P18" s="30">
        <f t="shared" si="1"/>
        <v>7.6149065880087283E-2</v>
      </c>
      <c r="Q18" s="30">
        <f t="shared" si="2"/>
        <v>0.9238509341199127</v>
      </c>
      <c r="R18" s="4">
        <f t="shared" si="3"/>
        <v>11.422359882013092</v>
      </c>
      <c r="S18" s="4">
        <f t="shared" si="3"/>
        <v>138.5776401179869</v>
      </c>
    </row>
    <row r="19" spans="9:19" x14ac:dyDescent="0.3">
      <c r="I19">
        <v>8</v>
      </c>
      <c r="J19" s="14">
        <f>'Performance evolution'!P19</f>
        <v>0.45</v>
      </c>
      <c r="K19" s="25">
        <f>'Performance evolution'!O19</f>
        <v>0.69999999999983253</v>
      </c>
      <c r="L19" s="15">
        <f t="shared" si="6"/>
        <v>214.17355568194233</v>
      </c>
      <c r="M19" s="15">
        <f t="shared" si="6"/>
        <v>535.82644431805761</v>
      </c>
      <c r="N19" s="31">
        <f t="shared" si="0"/>
        <v>0.15304148920359609</v>
      </c>
      <c r="O19" s="31">
        <f t="shared" si="0"/>
        <v>2.067800541099782</v>
      </c>
      <c r="P19" s="30">
        <f t="shared" si="1"/>
        <v>6.8911470115994633E-2</v>
      </c>
      <c r="Q19" s="30">
        <f t="shared" si="2"/>
        <v>0.93108852988400526</v>
      </c>
      <c r="R19" s="4">
        <f t="shared" si="3"/>
        <v>10.336720517399195</v>
      </c>
      <c r="S19" s="4">
        <f t="shared" si="3"/>
        <v>139.66327948260079</v>
      </c>
    </row>
    <row r="20" spans="9:19" x14ac:dyDescent="0.3">
      <c r="I20">
        <v>8.5</v>
      </c>
      <c r="J20" s="14">
        <f>'Performance evolution'!P20</f>
        <v>0.45</v>
      </c>
      <c r="K20" s="25">
        <f>'Performance evolution'!O20</f>
        <v>0.7</v>
      </c>
      <c r="L20" s="15">
        <f t="shared" si="6"/>
        <v>181.67556506295304</v>
      </c>
      <c r="M20" s="15">
        <f t="shared" si="6"/>
        <v>568.32443493704682</v>
      </c>
      <c r="N20" s="31">
        <f t="shared" si="0"/>
        <v>0.14157796060959163</v>
      </c>
      <c r="O20" s="31">
        <f t="shared" si="0"/>
        <v>2.1165820608402068</v>
      </c>
      <c r="P20" s="30">
        <f t="shared" si="1"/>
        <v>6.2696159379659389E-2</v>
      </c>
      <c r="Q20" s="30">
        <f t="shared" si="2"/>
        <v>0.93730384062034056</v>
      </c>
      <c r="R20" s="4">
        <f t="shared" si="3"/>
        <v>9.4044239069489084</v>
      </c>
      <c r="S20" s="4">
        <f t="shared" si="3"/>
        <v>140.59557609305108</v>
      </c>
    </row>
    <row r="21" spans="9:19" x14ac:dyDescent="0.3">
      <c r="I21">
        <v>9</v>
      </c>
      <c r="J21" s="14">
        <f>'Performance evolution'!P21</f>
        <v>0.45</v>
      </c>
      <c r="K21" s="25">
        <f>'Performance evolution'!O21</f>
        <v>0.7</v>
      </c>
      <c r="L21" s="15">
        <f t="shared" si="6"/>
        <v>154.74487595731134</v>
      </c>
      <c r="M21" s="15">
        <f t="shared" si="6"/>
        <v>595.25512404268852</v>
      </c>
      <c r="N21" s="31">
        <f t="shared" si="0"/>
        <v>0.13091294749438967</v>
      </c>
      <c r="O21" s="31">
        <f t="shared" si="0"/>
        <v>2.1554180487132344</v>
      </c>
      <c r="P21" s="30">
        <f t="shared" si="1"/>
        <v>5.7258965439184968E-2</v>
      </c>
      <c r="Q21" s="30">
        <f t="shared" si="2"/>
        <v>0.94274103456081515</v>
      </c>
      <c r="R21" s="4">
        <f t="shared" si="3"/>
        <v>8.5888448158777457</v>
      </c>
      <c r="S21" s="4">
        <f t="shared" si="3"/>
        <v>141.41115518412226</v>
      </c>
    </row>
    <row r="22" spans="9:19" x14ac:dyDescent="0.3">
      <c r="I22">
        <v>9.5</v>
      </c>
      <c r="J22" s="14">
        <f>'Performance evolution'!P22</f>
        <v>0.45</v>
      </c>
      <c r="K22" s="25">
        <f>'Performance evolution'!O22</f>
        <v>0.7</v>
      </c>
      <c r="L22" s="15">
        <f t="shared" si="6"/>
        <v>132.3847455817268</v>
      </c>
      <c r="M22" s="15">
        <f t="shared" si="6"/>
        <v>617.61525441827303</v>
      </c>
      <c r="N22" s="31">
        <f t="shared" si="0"/>
        <v>0.12101608477257594</v>
      </c>
      <c r="O22" s="31">
        <f t="shared" si="0"/>
        <v>2.1866541034260907</v>
      </c>
      <c r="P22" s="30">
        <f t="shared" si="1"/>
        <v>5.244080605254918E-2</v>
      </c>
      <c r="Q22" s="30">
        <f t="shared" si="2"/>
        <v>0.94755919394745081</v>
      </c>
      <c r="R22" s="4">
        <f t="shared" si="3"/>
        <v>7.8661209078823768</v>
      </c>
      <c r="S22" s="4">
        <f t="shared" si="3"/>
        <v>142.13387909211761</v>
      </c>
    </row>
    <row r="23" spans="9:19" x14ac:dyDescent="0.3">
      <c r="I23">
        <v>10</v>
      </c>
      <c r="J23" s="14">
        <f>'Performance evolution'!P23</f>
        <v>0.45</v>
      </c>
      <c r="K23" s="25">
        <f>'Performance evolution'!O23</f>
        <v>0.7</v>
      </c>
      <c r="L23" s="15">
        <f t="shared" si="6"/>
        <v>113.77391737326381</v>
      </c>
      <c r="M23" s="15">
        <f t="shared" si="6"/>
        <v>636.226082626736</v>
      </c>
      <c r="N23" s="31">
        <f t="shared" si="0"/>
        <v>0.1118517799664224</v>
      </c>
      <c r="O23" s="31">
        <f t="shared" si="0"/>
        <v>2.2119982041379274</v>
      </c>
      <c r="P23" s="30">
        <f t="shared" si="1"/>
        <v>4.8132100063047717E-2</v>
      </c>
      <c r="Q23" s="30">
        <f t="shared" si="2"/>
        <v>0.95186789993695231</v>
      </c>
      <c r="R23" s="4">
        <f t="shared" si="3"/>
        <v>7.2198150094571574</v>
      </c>
      <c r="S23" s="4">
        <f t="shared" si="3"/>
        <v>142.78018499054284</v>
      </c>
    </row>
    <row r="24" spans="9:19" x14ac:dyDescent="0.3">
      <c r="I24">
        <v>10.5</v>
      </c>
      <c r="J24" s="14">
        <f>'Performance evolution'!P24</f>
        <v>0.45</v>
      </c>
      <c r="K24" s="25">
        <f>'Performance evolution'!O24</f>
        <v>0.7</v>
      </c>
      <c r="L24" s="15">
        <f t="shared" si="6"/>
        <v>98.23894890806821</v>
      </c>
      <c r="M24" s="15">
        <f t="shared" si="6"/>
        <v>651.76105109193156</v>
      </c>
      <c r="N24" s="31">
        <f t="shared" si="0"/>
        <v>0.10338095201612232</v>
      </c>
      <c r="O24" s="31">
        <f t="shared" si="0"/>
        <v>2.2327214330163185</v>
      </c>
      <c r="P24" s="30">
        <f t="shared" si="1"/>
        <v>4.4253604926946168E-2</v>
      </c>
      <c r="Q24" s="30">
        <f t="shared" si="2"/>
        <v>0.95574639507305381</v>
      </c>
      <c r="R24" s="4">
        <f t="shared" si="3"/>
        <v>6.6380407390419247</v>
      </c>
      <c r="S24" s="4">
        <f t="shared" si="3"/>
        <v>143.36195926095806</v>
      </c>
    </row>
    <row r="25" spans="9:19" x14ac:dyDescent="0.3">
      <c r="I25">
        <v>11</v>
      </c>
      <c r="J25" s="14">
        <f>'Performance evolution'!P25</f>
        <v>0.45</v>
      </c>
      <c r="K25" s="25">
        <f>'Performance evolution'!O25</f>
        <v>0.7</v>
      </c>
      <c r="L25" s="15">
        <f t="shared" si="6"/>
        <v>85.229199865496483</v>
      </c>
      <c r="M25" s="15">
        <f t="shared" si="6"/>
        <v>664.77080013450325</v>
      </c>
      <c r="N25" s="31">
        <f t="shared" si="0"/>
        <v>9.5562346729730546E-2</v>
      </c>
      <c r="O25" s="31">
        <f t="shared" si="0"/>
        <v>2.2497860163557886</v>
      </c>
      <c r="P25" s="30">
        <f t="shared" si="1"/>
        <v>4.0745480813779662E-2</v>
      </c>
      <c r="Q25" s="30">
        <f t="shared" si="2"/>
        <v>0.9592545191862204</v>
      </c>
      <c r="R25" s="4">
        <f t="shared" si="3"/>
        <v>6.1118221220669495</v>
      </c>
      <c r="S25" s="4">
        <f t="shared" si="3"/>
        <v>143.88817787793306</v>
      </c>
    </row>
    <row r="26" spans="9:19" x14ac:dyDescent="0.3">
      <c r="I26">
        <v>11.5</v>
      </c>
      <c r="J26" s="14">
        <f>'Performance evolution'!P26</f>
        <v>0.45</v>
      </c>
      <c r="K26" s="25">
        <f>'Performance evolution'!O26</f>
        <v>0.7</v>
      </c>
      <c r="L26" s="15">
        <f t="shared" si="6"/>
        <v>74.295182014464132</v>
      </c>
      <c r="M26" s="15">
        <f t="shared" si="6"/>
        <v>675.70481798553556</v>
      </c>
      <c r="N26" s="31">
        <f t="shared" si="0"/>
        <v>8.8353590556801406E-2</v>
      </c>
      <c r="O26" s="31">
        <f t="shared" si="0"/>
        <v>2.2639303589585404</v>
      </c>
      <c r="P26" s="30">
        <f t="shared" si="1"/>
        <v>3.7560767514910581E-2</v>
      </c>
      <c r="Q26" s="30">
        <f t="shared" si="2"/>
        <v>0.96243923248508945</v>
      </c>
      <c r="R26" s="4">
        <f t="shared" si="3"/>
        <v>5.634115127236587</v>
      </c>
      <c r="S26" s="4">
        <f t="shared" si="3"/>
        <v>144.36588487276342</v>
      </c>
    </row>
    <row r="27" spans="9:19" x14ac:dyDescent="0.3">
      <c r="I27">
        <v>12</v>
      </c>
      <c r="J27" s="14">
        <f>'Performance evolution'!P27</f>
        <v>0.45</v>
      </c>
      <c r="K27" s="25">
        <f>'Performance evolution'!O27</f>
        <v>0.7</v>
      </c>
      <c r="L27" s="15">
        <f t="shared" si="6"/>
        <v>65.070260738807889</v>
      </c>
      <c r="M27" s="15">
        <f t="shared" si="6"/>
        <v>684.9297392611918</v>
      </c>
      <c r="N27" s="31">
        <f t="shared" si="0"/>
        <v>8.1712057790852319E-2</v>
      </c>
      <c r="O27" s="31">
        <f t="shared" si="0"/>
        <v>2.2757274144920689</v>
      </c>
      <c r="P27" s="30">
        <f t="shared" si="1"/>
        <v>3.4661359814987393E-2</v>
      </c>
      <c r="Q27" s="30">
        <f t="shared" si="2"/>
        <v>0.9653386401850127</v>
      </c>
      <c r="R27" s="4">
        <f t="shared" si="3"/>
        <v>5.1992039722481085</v>
      </c>
      <c r="S27" s="4">
        <f t="shared" si="3"/>
        <v>144.80079602775191</v>
      </c>
    </row>
    <row r="28" spans="9:19" x14ac:dyDescent="0.3">
      <c r="I28">
        <v>12.5</v>
      </c>
      <c r="J28" s="14">
        <f>'Performance evolution'!P28</f>
        <v>0.45</v>
      </c>
      <c r="K28" s="25">
        <f>'Performance evolution'!O28</f>
        <v>0.7</v>
      </c>
      <c r="L28" s="15">
        <f t="shared" si="6"/>
        <v>57.255412563294414</v>
      </c>
      <c r="M28" s="15">
        <f t="shared" si="6"/>
        <v>692.74458743670539</v>
      </c>
      <c r="N28" s="31">
        <f t="shared" si="0"/>
        <v>7.5595586459652114E-2</v>
      </c>
      <c r="O28" s="31">
        <f t="shared" si="0"/>
        <v>2.2856258585873395</v>
      </c>
      <c r="P28" s="30">
        <f t="shared" si="1"/>
        <v>3.2015458193565431E-2</v>
      </c>
      <c r="Q28" s="30">
        <f t="shared" si="2"/>
        <v>0.96798454180643456</v>
      </c>
      <c r="R28" s="4">
        <f t="shared" si="3"/>
        <v>4.8023187290348144</v>
      </c>
      <c r="S28" s="4">
        <f t="shared" si="3"/>
        <v>145.19768127096518</v>
      </c>
    </row>
    <row r="29" spans="9:19" x14ac:dyDescent="0.3">
      <c r="I29">
        <v>13</v>
      </c>
      <c r="J29" s="14">
        <f>'Performance evolution'!P29</f>
        <v>0.45</v>
      </c>
      <c r="K29" s="25">
        <f>'Performance evolution'!O29</f>
        <v>0.7</v>
      </c>
      <c r="L29" s="15">
        <f t="shared" si="6"/>
        <v>50.606648779670344</v>
      </c>
      <c r="M29" s="15">
        <f t="shared" si="6"/>
        <v>699.39335122032946</v>
      </c>
      <c r="N29" s="31">
        <f t="shared" si="0"/>
        <v>6.9963060584246492E-2</v>
      </c>
      <c r="O29" s="31">
        <f t="shared" si="0"/>
        <v>2.2939797909209849</v>
      </c>
      <c r="P29" s="30">
        <f t="shared" si="1"/>
        <v>2.9595918759075662E-2</v>
      </c>
      <c r="Q29" s="30">
        <f t="shared" si="2"/>
        <v>0.97040408124092437</v>
      </c>
      <c r="R29" s="4">
        <f t="shared" si="3"/>
        <v>4.439387813861349</v>
      </c>
      <c r="S29" s="4">
        <f t="shared" si="3"/>
        <v>145.56061218613866</v>
      </c>
    </row>
    <row r="30" spans="9:19" x14ac:dyDescent="0.3">
      <c r="I30">
        <v>13.5</v>
      </c>
      <c r="J30" s="14">
        <f>'Performance evolution'!P30</f>
        <v>0.45</v>
      </c>
      <c r="K30" s="25">
        <f>'Performance evolution'!O30</f>
        <v>0.7</v>
      </c>
      <c r="L30" s="15">
        <f t="shared" ref="L30:M30" si="7">L29-($F$2*$F$3*$F$4*($F$5/2))*L29/SUM($L29:$M29)+R29</f>
        <v>44.924706837597626</v>
      </c>
      <c r="M30" s="15">
        <f t="shared" si="7"/>
        <v>705.0752931624022</v>
      </c>
      <c r="N30" s="31">
        <f t="shared" si="0"/>
        <v>6.4774869877816013E-2</v>
      </c>
      <c r="O30" s="31">
        <f t="shared" si="0"/>
        <v>2.3010705627585062</v>
      </c>
      <c r="P30" s="30">
        <f t="shared" si="1"/>
        <v>2.7379163906593729E-2</v>
      </c>
      <c r="Q30" s="30">
        <f t="shared" si="2"/>
        <v>0.97262083609340633</v>
      </c>
      <c r="R30" s="4">
        <f t="shared" si="3"/>
        <v>4.1068745859890594</v>
      </c>
      <c r="S30" s="4">
        <f t="shared" si="3"/>
        <v>145.89312541401094</v>
      </c>
    </row>
    <row r="31" spans="9:19" x14ac:dyDescent="0.3">
      <c r="I31">
        <v>14</v>
      </c>
      <c r="J31" s="14">
        <f>'Performance evolution'!P31</f>
        <v>0.45</v>
      </c>
      <c r="K31" s="25">
        <f>'Performance evolution'!O31</f>
        <v>0.7</v>
      </c>
      <c r="L31" s="15">
        <f>L30-($F$2*$F$3*$F$4*($F$5/2))*L30/SUM($L30:$M30)+R30</f>
        <v>40.046640056067162</v>
      </c>
      <c r="M31" s="15">
        <f>M30-($F$2*$F$3*$F$4*($F$5/2))*M30/SUM($L30:$M30)+S30</f>
        <v>709.95335994393258</v>
      </c>
      <c r="N31" s="31">
        <f t="shared" si="0"/>
        <v>5.9993256602203587E-2</v>
      </c>
      <c r="O31" s="31">
        <f t="shared" si="0"/>
        <v>2.3071230647046086</v>
      </c>
      <c r="P31" s="30">
        <f t="shared" si="1"/>
        <v>2.5344448036707868E-2</v>
      </c>
      <c r="Q31" s="30">
        <f t="shared" si="2"/>
        <v>0.97465555196329223</v>
      </c>
      <c r="R31" s="4">
        <f t="shared" si="3"/>
        <v>3.8016672055061802</v>
      </c>
      <c r="S31" s="4">
        <f t="shared" si="3"/>
        <v>146.19833279449384</v>
      </c>
    </row>
    <row r="32" spans="9:19" x14ac:dyDescent="0.3">
      <c r="I32">
        <v>14.5</v>
      </c>
      <c r="J32" s="14">
        <f>'Performance evolution'!P32</f>
        <v>0.45</v>
      </c>
      <c r="K32" s="25">
        <f>'Performance evolution'!O32</f>
        <v>0.7</v>
      </c>
      <c r="L32" s="15">
        <f t="shared" ref="L32:M42" si="8">L31-($F$2*$F$3*$F$4*($F$5/2))*L31/SUM($L31:$M31)+R31</f>
        <v>35.838979250359905</v>
      </c>
      <c r="M32" s="15">
        <f t="shared" si="8"/>
        <v>714.16102074963987</v>
      </c>
      <c r="N32" s="31">
        <f t="shared" si="0"/>
        <v>5.558256014026515E-2</v>
      </c>
      <c r="O32" s="31">
        <f t="shared" si="0"/>
        <v>2.3123180351974022</v>
      </c>
      <c r="P32" s="30">
        <f t="shared" si="1"/>
        <v>2.3473350295914328E-2</v>
      </c>
      <c r="Q32" s="30">
        <f t="shared" si="2"/>
        <v>0.97652664970408565</v>
      </c>
      <c r="R32" s="4">
        <f t="shared" si="3"/>
        <v>3.5210025443871493</v>
      </c>
      <c r="S32" s="4">
        <f t="shared" si="3"/>
        <v>146.47899745561284</v>
      </c>
    </row>
    <row r="33" spans="9:19" x14ac:dyDescent="0.3">
      <c r="I33">
        <v>15</v>
      </c>
      <c r="J33" s="14">
        <f>'Performance evolution'!P33</f>
        <v>0.45</v>
      </c>
      <c r="K33" s="25">
        <f>'Performance evolution'!O33</f>
        <v>0.7</v>
      </c>
      <c r="L33" s="15">
        <f t="shared" si="8"/>
        <v>32.192185944675074</v>
      </c>
      <c r="M33" s="15">
        <f t="shared" si="8"/>
        <v>717.8078140553248</v>
      </c>
      <c r="N33" s="31">
        <f t="shared" si="0"/>
        <v>5.150937121926541E-2</v>
      </c>
      <c r="O33" s="31">
        <f t="shared" si="0"/>
        <v>2.3168014599973987</v>
      </c>
      <c r="P33" s="30">
        <f t="shared" si="1"/>
        <v>2.1749413354159967E-2</v>
      </c>
      <c r="Q33" s="30">
        <f t="shared" si="2"/>
        <v>0.97825058664584008</v>
      </c>
      <c r="R33" s="4">
        <f t="shared" si="3"/>
        <v>3.2624120031239952</v>
      </c>
      <c r="S33" s="4">
        <f t="shared" si="3"/>
        <v>146.73758799687602</v>
      </c>
    </row>
    <row r="34" spans="9:19" x14ac:dyDescent="0.3">
      <c r="I34">
        <v>15.5</v>
      </c>
      <c r="J34" s="14">
        <f>'Performance evolution'!P34</f>
        <v>0.45</v>
      </c>
      <c r="K34" s="25">
        <f>'Performance evolution'!O34</f>
        <v>0.7</v>
      </c>
      <c r="L34" s="15">
        <f t="shared" si="8"/>
        <v>29.016160758864054</v>
      </c>
      <c r="M34" s="15">
        <f t="shared" si="8"/>
        <v>720.98383924113591</v>
      </c>
      <c r="N34" s="31">
        <f t="shared" si="0"/>
        <v>4.7742608795474921E-2</v>
      </c>
      <c r="O34" s="31">
        <f t="shared" si="0"/>
        <v>2.3206918134323771</v>
      </c>
      <c r="P34" s="30">
        <f t="shared" si="1"/>
        <v>2.0157876590294679E-2</v>
      </c>
      <c r="Q34" s="30">
        <f t="shared" si="2"/>
        <v>0.97984212340970533</v>
      </c>
      <c r="R34" s="4">
        <f t="shared" si="3"/>
        <v>3.0236814885442018</v>
      </c>
      <c r="S34" s="4">
        <f t="shared" si="3"/>
        <v>146.97631851145579</v>
      </c>
    </row>
    <row r="35" spans="9:19" x14ac:dyDescent="0.3">
      <c r="I35">
        <v>16</v>
      </c>
      <c r="J35" s="14">
        <f>'Performance evolution'!P35</f>
        <v>0.45</v>
      </c>
      <c r="K35" s="25">
        <f>'Performance evolution'!O35</f>
        <v>0.7</v>
      </c>
      <c r="L35" s="15">
        <f t="shared" si="8"/>
        <v>26.236610095635445</v>
      </c>
      <c r="M35" s="15">
        <f t="shared" si="8"/>
        <v>723.76338990436454</v>
      </c>
      <c r="N35" s="31">
        <f t="shared" si="0"/>
        <v>4.4253533040327815E-2</v>
      </c>
      <c r="O35" s="31">
        <f t="shared" si="0"/>
        <v>2.3240856784826733</v>
      </c>
      <c r="P35" s="30">
        <f t="shared" si="1"/>
        <v>1.8685470740430726E-2</v>
      </c>
      <c r="Q35" s="30">
        <f t="shared" si="2"/>
        <v>0.9813145292595693</v>
      </c>
      <c r="R35" s="4">
        <f t="shared" si="3"/>
        <v>2.8028206110646088</v>
      </c>
      <c r="S35" s="4">
        <f t="shared" si="3"/>
        <v>147.19717938893538</v>
      </c>
    </row>
    <row r="36" spans="9:19" x14ac:dyDescent="0.3">
      <c r="I36">
        <v>16.5</v>
      </c>
      <c r="J36" s="14">
        <f>'Performance evolution'!P36</f>
        <v>0.45</v>
      </c>
      <c r="K36" s="25">
        <f>'Performance evolution'!O36</f>
        <v>0.7</v>
      </c>
      <c r="L36" s="15">
        <f t="shared" si="8"/>
        <v>23.792108687572963</v>
      </c>
      <c r="M36" s="15">
        <f t="shared" si="8"/>
        <v>726.20789131242702</v>
      </c>
      <c r="N36" s="31">
        <f t="shared" si="0"/>
        <v>4.1015707606336646E-2</v>
      </c>
      <c r="O36" s="31">
        <f t="shared" si="0"/>
        <v>2.3270621364749218</v>
      </c>
      <c r="P36" s="30">
        <f t="shared" si="1"/>
        <v>1.7320253094234531E-2</v>
      </c>
      <c r="Q36" s="30">
        <f t="shared" si="2"/>
        <v>0.98267974690576554</v>
      </c>
      <c r="R36" s="4">
        <f t="shared" si="3"/>
        <v>2.5980379641351794</v>
      </c>
      <c r="S36" s="4">
        <f t="shared" si="3"/>
        <v>147.40196203586484</v>
      </c>
    </row>
    <row r="37" spans="9:19" x14ac:dyDescent="0.3">
      <c r="I37">
        <v>17</v>
      </c>
      <c r="J37" s="14">
        <f>'Performance evolution'!P37</f>
        <v>0.45</v>
      </c>
      <c r="K37" s="25">
        <f>'Performance evolution'!O37</f>
        <v>0.7</v>
      </c>
      <c r="L37" s="15">
        <f t="shared" si="8"/>
        <v>21.631724914193551</v>
      </c>
      <c r="M37" s="15">
        <f t="shared" si="8"/>
        <v>728.36827508580643</v>
      </c>
      <c r="N37" s="31">
        <f t="shared" si="0"/>
        <v>3.800492350806111E-2</v>
      </c>
      <c r="O37" s="31">
        <f t="shared" si="0"/>
        <v>2.3296862148158204</v>
      </c>
      <c r="P37" s="30">
        <f t="shared" si="1"/>
        <v>1.6051470097981309E-2</v>
      </c>
      <c r="Q37" s="30">
        <f t="shared" si="2"/>
        <v>0.98394852990201875</v>
      </c>
      <c r="R37" s="4">
        <f t="shared" si="3"/>
        <v>2.4077205146971963</v>
      </c>
      <c r="S37" s="4">
        <f t="shared" si="3"/>
        <v>147.59227948530281</v>
      </c>
    </row>
    <row r="38" spans="9:19" x14ac:dyDescent="0.3">
      <c r="I38">
        <v>17.5</v>
      </c>
      <c r="J38" s="14">
        <f>'Performance evolution'!P38</f>
        <v>0.45</v>
      </c>
      <c r="K38" s="25">
        <f>'Performance evolution'!O38</f>
        <v>0.7</v>
      </c>
      <c r="L38" s="15">
        <f t="shared" si="8"/>
        <v>19.713100446052039</v>
      </c>
      <c r="M38" s="15">
        <f t="shared" si="8"/>
        <v>730.28689955394793</v>
      </c>
      <c r="N38" s="31">
        <f t="shared" si="0"/>
        <v>3.5199095709225706E-2</v>
      </c>
      <c r="O38" s="31">
        <f t="shared" si="0"/>
        <v>2.3320116082628064</v>
      </c>
      <c r="P38" s="30">
        <f t="shared" si="1"/>
        <v>1.4869439230806034E-2</v>
      </c>
      <c r="Q38" s="30">
        <f t="shared" si="2"/>
        <v>0.98513056076919392</v>
      </c>
      <c r="R38" s="4">
        <f t="shared" si="3"/>
        <v>2.2304158846209052</v>
      </c>
      <c r="S38" s="4">
        <f t="shared" si="3"/>
        <v>147.76958411537908</v>
      </c>
    </row>
    <row r="39" spans="9:19" x14ac:dyDescent="0.3">
      <c r="I39">
        <v>18</v>
      </c>
      <c r="J39" s="14">
        <f>'Performance evolution'!P39</f>
        <v>0.45</v>
      </c>
      <c r="K39" s="25">
        <f>'Performance evolution'!O39</f>
        <v>0.7</v>
      </c>
      <c r="L39" s="15">
        <f t="shared" si="8"/>
        <v>18.000896241462534</v>
      </c>
      <c r="M39" s="15">
        <f t="shared" si="8"/>
        <v>731.99910375853744</v>
      </c>
      <c r="N39" s="31">
        <f t="shared" si="0"/>
        <v>3.2578142050975568E-2</v>
      </c>
      <c r="O39" s="31">
        <f t="shared" si="0"/>
        <v>2.3340828363852286</v>
      </c>
      <c r="P39" s="30">
        <f t="shared" si="1"/>
        <v>1.3765445219155096E-2</v>
      </c>
      <c r="Q39" s="30">
        <f t="shared" si="2"/>
        <v>0.98623455478084499</v>
      </c>
      <c r="R39" s="4">
        <f t="shared" si="3"/>
        <v>2.0648167828732644</v>
      </c>
      <c r="S39" s="4">
        <f t="shared" si="3"/>
        <v>147.93518321712673</v>
      </c>
    </row>
    <row r="40" spans="9:19" x14ac:dyDescent="0.3">
      <c r="I40">
        <v>18.5</v>
      </c>
      <c r="J40" s="14">
        <f>'Performance evolution'!P40</f>
        <v>0.45</v>
      </c>
      <c r="K40" s="25">
        <f>'Performance evolution'!O40</f>
        <v>0.7</v>
      </c>
      <c r="L40" s="15">
        <f t="shared" si="8"/>
        <v>16.465533776043291</v>
      </c>
      <c r="M40" s="15">
        <f t="shared" si="8"/>
        <v>733.53446622395677</v>
      </c>
      <c r="N40" s="31">
        <f t="shared" si="0"/>
        <v>3.0123852655536913E-2</v>
      </c>
      <c r="O40" s="31">
        <f t="shared" si="0"/>
        <v>2.3359369610343346</v>
      </c>
      <c r="P40" s="30">
        <f t="shared" si="1"/>
        <v>1.2731647674160483E-2</v>
      </c>
      <c r="Q40" s="30">
        <f t="shared" si="2"/>
        <v>0.98726835232583954</v>
      </c>
      <c r="R40" s="4">
        <f t="shared" si="3"/>
        <v>1.9097471511240725</v>
      </c>
      <c r="S40" s="4">
        <f t="shared" si="3"/>
        <v>148.09025284887593</v>
      </c>
    </row>
    <row r="41" spans="9:19" x14ac:dyDescent="0.3">
      <c r="I41">
        <v>19</v>
      </c>
      <c r="J41" s="14">
        <f>'Performance evolution'!P41</f>
        <v>0.45</v>
      </c>
      <c r="K41" s="25">
        <f>'Performance evolution'!O41</f>
        <v>0.7</v>
      </c>
      <c r="L41" s="15">
        <f t="shared" si="8"/>
        <v>15.082174171958705</v>
      </c>
      <c r="M41" s="15">
        <f t="shared" si="8"/>
        <v>734.91782582804137</v>
      </c>
      <c r="N41" s="31">
        <f t="shared" si="0"/>
        <v>2.7819756526026571E-2</v>
      </c>
      <c r="O41" s="31">
        <f t="shared" si="0"/>
        <v>2.3376049587497589</v>
      </c>
      <c r="P41" s="30">
        <f t="shared" si="1"/>
        <v>1.1760998499072103E-2</v>
      </c>
      <c r="Q41" s="30">
        <f t="shared" si="2"/>
        <v>0.98823900150092781</v>
      </c>
      <c r="R41" s="4">
        <f t="shared" si="3"/>
        <v>1.7641497748608155</v>
      </c>
      <c r="S41" s="4">
        <f t="shared" si="3"/>
        <v>148.23585022513916</v>
      </c>
    </row>
    <row r="42" spans="9:19" x14ac:dyDescent="0.3">
      <c r="I42">
        <v>19.5</v>
      </c>
      <c r="J42" s="14">
        <f>'Performance evolution'!P42</f>
        <v>0.45</v>
      </c>
      <c r="K42" s="25">
        <f>'Performance evolution'!O42</f>
        <v>0.7</v>
      </c>
      <c r="L42" s="15">
        <f t="shared" si="8"/>
        <v>13.829889112427781</v>
      </c>
      <c r="M42" s="15">
        <f t="shared" si="8"/>
        <v>736.17011088757238</v>
      </c>
      <c r="N42" s="31">
        <f t="shared" si="0"/>
        <v>2.5650990832215479E-2</v>
      </c>
      <c r="O42" s="31">
        <f t="shared" si="0"/>
        <v>2.3391128213127406</v>
      </c>
      <c r="P42" s="30">
        <f t="shared" si="1"/>
        <v>1.0847168203639238E-2</v>
      </c>
      <c r="Q42" s="30">
        <f t="shared" si="2"/>
        <v>0.98915283179636071</v>
      </c>
      <c r="R42" s="4">
        <f t="shared" si="3"/>
        <v>1.6270752305458858</v>
      </c>
      <c r="S42" s="4">
        <f t="shared" si="3"/>
        <v>148.3729247694541</v>
      </c>
    </row>
    <row r="43" spans="9:19" x14ac:dyDescent="0.3">
      <c r="I43" s="8">
        <v>20</v>
      </c>
      <c r="J43" s="22">
        <f>'Performance evolution'!P43</f>
        <v>0.45</v>
      </c>
      <c r="K43" s="26">
        <f>'Performance evolution'!O43</f>
        <v>0.7</v>
      </c>
      <c r="L43" s="23">
        <f>L42-($F$2*$F$3*$F$4*($F$5/2))*L42/SUM($L42:$M42)+R42</f>
        <v>12.69098652048811</v>
      </c>
      <c r="M43" s="23">
        <f>M42-($F$2*$F$3*$F$4*($F$5/2))*M42/SUM($L42:$M42)+S42</f>
        <v>737.30901347951203</v>
      </c>
      <c r="N43" s="32">
        <f t="shared" si="0"/>
        <v>2.3604177389007365E-2</v>
      </c>
      <c r="O43" s="32">
        <f t="shared" si="0"/>
        <v>2.3404824411840006</v>
      </c>
      <c r="P43" s="33">
        <f t="shared" si="1"/>
        <v>9.9844807730670795E-3</v>
      </c>
      <c r="Q43" s="33">
        <f t="shared" si="2"/>
        <v>0.99001551922693298</v>
      </c>
      <c r="R43" s="24">
        <f t="shared" si="3"/>
        <v>1.4976721159600619</v>
      </c>
      <c r="S43" s="24">
        <f t="shared" si="3"/>
        <v>148.50232788403994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91BC9-19B4-4690-AC0E-5BBB1B69AD3E}">
  <dimension ref="B2:S44"/>
  <sheetViews>
    <sheetView topLeftCell="B1" zoomScale="72" zoomScaleNormal="80" workbookViewId="0">
      <selection activeCell="F24" sqref="F24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0.13500000000000001</v>
      </c>
      <c r="I3">
        <v>0</v>
      </c>
      <c r="J3" s="14">
        <f>'Performance evolution'!L3</f>
        <v>1.5</v>
      </c>
      <c r="K3" s="25">
        <f>'Performance evolution'!K3</f>
        <v>1.2</v>
      </c>
      <c r="L3" s="15">
        <f>F2*F3*F4-M3</f>
        <v>94311</v>
      </c>
      <c r="M3" s="29">
        <f>F2*F3*F4*0.002</f>
        <v>189</v>
      </c>
      <c r="N3" s="31">
        <f>IF($F$6=1,J3^$F$7*LOG(L3)^$F$8,EXP(J3*$F$7+LOG(L3)*$F$8))</f>
        <v>623.20319604495035</v>
      </c>
      <c r="O3" s="31">
        <f>IF($F$6=1,K3^$F$7*LOG(M3)^$F$8,EXP(K3*$F$7+LOG(M3)*$F$8))</f>
        <v>24.462795667160087</v>
      </c>
      <c r="P3" s="30">
        <f>N3/SUM($N3:$O3)</f>
        <v>0.96222930340607737</v>
      </c>
      <c r="Q3" s="30">
        <f>O3/SUM($N3:$O3)</f>
        <v>3.7770696593922563E-2</v>
      </c>
      <c r="R3" s="4">
        <f>$F$2*$F$3*$F$4*($F$5/2)*P3</f>
        <v>18186.133834374861</v>
      </c>
      <c r="S3" s="4">
        <f>$F$2*$F$3*$F$4*($F$5/2)*Q3</f>
        <v>713.86616562513643</v>
      </c>
    </row>
    <row r="4" spans="2:19" x14ac:dyDescent="0.3">
      <c r="B4" t="s">
        <v>29</v>
      </c>
      <c r="F4" s="17">
        <f>'Total market'!D5</f>
        <v>0.7</v>
      </c>
      <c r="I4">
        <v>0.5</v>
      </c>
      <c r="J4" s="14">
        <f>'Performance evolution'!L4</f>
        <v>1.5</v>
      </c>
      <c r="K4" s="25">
        <f>'Performance evolution'!K4</f>
        <v>1.2001464722680626</v>
      </c>
      <c r="L4" s="15">
        <f>L3-($F$2*$F$3*$F$4*($F$5/2))*L3/SUM($L3:$M3)+R3</f>
        <v>93634.933834374868</v>
      </c>
      <c r="M4" s="15">
        <f>M3-($F$2*$F$3*$F$4*($F$5/2))*M3/SUM($L3:$M3)+S3</f>
        <v>865.06616562513636</v>
      </c>
      <c r="N4" s="31">
        <f t="shared" ref="N4:O43" si="0">IF($F$6=1,J4^$F$7*LOG(L4)^$F$8,EXP(J4*$F$7+LOG(L4)*$F$8))</f>
        <v>622.02966199844639</v>
      </c>
      <c r="O4" s="31">
        <f t="shared" si="0"/>
        <v>52.561860902191299</v>
      </c>
      <c r="P4" s="30">
        <f t="shared" ref="P4:Q43" si="1">N4/SUM($N4:$O4)</f>
        <v>0.92208342512787067</v>
      </c>
      <c r="Q4" s="30">
        <f t="shared" si="1"/>
        <v>7.7916574872129357E-2</v>
      </c>
      <c r="R4" s="4">
        <f t="shared" ref="R4:S43" si="2">$F$2*$F$3*$F$4*($F$5/2)*P4</f>
        <v>17427.376734916757</v>
      </c>
      <c r="S4" s="4">
        <f t="shared" si="2"/>
        <v>1472.6232650832449</v>
      </c>
    </row>
    <row r="5" spans="2:19" x14ac:dyDescent="0.3">
      <c r="B5" t="s">
        <v>40</v>
      </c>
      <c r="F5" s="17">
        <v>0.4</v>
      </c>
      <c r="I5">
        <v>1</v>
      </c>
      <c r="J5" s="14">
        <f>'Performance evolution'!L5</f>
        <v>1.5</v>
      </c>
      <c r="K5" s="25">
        <f>'Performance evolution'!K5</f>
        <v>1.2003267526724115</v>
      </c>
      <c r="L5" s="15">
        <f t="shared" ref="L5:M20" si="3">L4-($F$2*$F$3*$F$4*($F$5/2))*L4/SUM($L4:$M4)+R4</f>
        <v>92335.323802416649</v>
      </c>
      <c r="M5" s="15">
        <f t="shared" si="3"/>
        <v>2164.6761975833542</v>
      </c>
      <c r="N5" s="31">
        <f t="shared" si="0"/>
        <v>619.75398355305958</v>
      </c>
      <c r="O5" s="31">
        <f t="shared" si="0"/>
        <v>77.02628618346337</v>
      </c>
      <c r="P5" s="30">
        <f t="shared" si="1"/>
        <v>0.88945397921128022</v>
      </c>
      <c r="Q5" s="30">
        <f t="shared" si="1"/>
        <v>0.11054602078871967</v>
      </c>
      <c r="R5" s="4">
        <f t="shared" si="2"/>
        <v>16810.680207093195</v>
      </c>
      <c r="S5" s="4">
        <f t="shared" si="2"/>
        <v>2089.3197929068019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evolution'!L6</f>
        <v>1.5</v>
      </c>
      <c r="K6" s="25">
        <f>'Performance evolution'!K6</f>
        <v>1.2005539420231446</v>
      </c>
      <c r="L6" s="15">
        <f t="shared" si="3"/>
        <v>90678.939249026502</v>
      </c>
      <c r="M6" s="15">
        <f t="shared" si="3"/>
        <v>3821.0607509734855</v>
      </c>
      <c r="N6" s="31">
        <f t="shared" si="0"/>
        <v>616.81495523334058</v>
      </c>
      <c r="O6" s="31">
        <f t="shared" si="0"/>
        <v>95.492741299161196</v>
      </c>
      <c r="P6" s="30">
        <f t="shared" si="1"/>
        <v>0.86593891689782698</v>
      </c>
      <c r="Q6" s="30">
        <f t="shared" si="1"/>
        <v>0.13406108310217307</v>
      </c>
      <c r="R6" s="4">
        <f t="shared" si="2"/>
        <v>16366.245529368931</v>
      </c>
      <c r="S6" s="4">
        <f t="shared" si="2"/>
        <v>2533.7544706310709</v>
      </c>
    </row>
    <row r="7" spans="2:19" ht="14.4" customHeight="1" x14ac:dyDescent="0.3">
      <c r="B7" t="s">
        <v>42</v>
      </c>
      <c r="F7" s="1">
        <v>4</v>
      </c>
      <c r="I7">
        <v>2</v>
      </c>
      <c r="J7" s="14">
        <f>'Performance evolution'!L7</f>
        <v>1.5</v>
      </c>
      <c r="K7" s="25">
        <f>'Performance evolution'!K7</f>
        <v>1.2008476258325687</v>
      </c>
      <c r="L7" s="15">
        <f t="shared" si="3"/>
        <v>88909.396928590126</v>
      </c>
      <c r="M7" s="15">
        <f t="shared" si="3"/>
        <v>5590.6030714098597</v>
      </c>
      <c r="N7" s="31">
        <f t="shared" si="0"/>
        <v>613.62581174438117</v>
      </c>
      <c r="O7" s="31">
        <f t="shared" si="0"/>
        <v>109.43649284296343</v>
      </c>
      <c r="P7" s="30">
        <f t="shared" si="1"/>
        <v>0.84864859895383515</v>
      </c>
      <c r="Q7" s="30">
        <f t="shared" si="1"/>
        <v>0.1513514010461649</v>
      </c>
      <c r="R7" s="4">
        <f t="shared" si="2"/>
        <v>16039.458520227485</v>
      </c>
      <c r="S7" s="4">
        <f t="shared" si="2"/>
        <v>2860.5414797725166</v>
      </c>
    </row>
    <row r="8" spans="2:19" ht="14.4" customHeight="1" x14ac:dyDescent="0.3">
      <c r="B8" t="s">
        <v>43</v>
      </c>
      <c r="F8" s="1">
        <v>3</v>
      </c>
      <c r="I8">
        <v>2.5</v>
      </c>
      <c r="J8" s="14">
        <f>'Performance evolution'!L8</f>
        <v>1.5</v>
      </c>
      <c r="K8" s="25">
        <f>'Performance evolution'!K8</f>
        <v>1.2012376012551851</v>
      </c>
      <c r="L8" s="15">
        <f t="shared" si="3"/>
        <v>87166.976063099588</v>
      </c>
      <c r="M8" s="15">
        <f t="shared" si="3"/>
        <v>7333.0239369004048</v>
      </c>
      <c r="N8" s="31">
        <f t="shared" si="0"/>
        <v>610.43399502857005</v>
      </c>
      <c r="O8" s="31">
        <f t="shared" si="0"/>
        <v>120.24294288629359</v>
      </c>
      <c r="P8" s="30">
        <f t="shared" si="1"/>
        <v>0.8354362418643847</v>
      </c>
      <c r="Q8" s="30">
        <f t="shared" si="1"/>
        <v>0.16456375813561527</v>
      </c>
      <c r="R8" s="4">
        <f t="shared" si="2"/>
        <v>15789.744971236871</v>
      </c>
      <c r="S8" s="4">
        <f t="shared" si="2"/>
        <v>3110.2550287631288</v>
      </c>
    </row>
    <row r="9" spans="2:19" x14ac:dyDescent="0.3">
      <c r="B9" s="27"/>
      <c r="I9">
        <v>3</v>
      </c>
      <c r="J9" s="14">
        <f>'Performance evolution'!L9</f>
        <v>1.5</v>
      </c>
      <c r="K9" s="25">
        <f>'Performance evolution'!K9</f>
        <v>1.2017698535986099</v>
      </c>
      <c r="L9" s="15">
        <f t="shared" si="3"/>
        <v>85523.325821716542</v>
      </c>
      <c r="M9" s="15">
        <f t="shared" si="3"/>
        <v>8976.6741782834524</v>
      </c>
      <c r="N9" s="31">
        <f t="shared" si="0"/>
        <v>607.37454062207905</v>
      </c>
      <c r="O9" s="31">
        <f t="shared" si="0"/>
        <v>128.8557254052011</v>
      </c>
      <c r="P9" s="30">
        <f t="shared" si="1"/>
        <v>0.82497904344450512</v>
      </c>
      <c r="Q9" s="30">
        <f t="shared" si="1"/>
        <v>0.17502095655549499</v>
      </c>
      <c r="R9" s="4">
        <f t="shared" si="2"/>
        <v>15592.103921101147</v>
      </c>
      <c r="S9" s="4">
        <f t="shared" si="2"/>
        <v>3307.8960788988552</v>
      </c>
    </row>
    <row r="10" spans="2:19" x14ac:dyDescent="0.3">
      <c r="I10">
        <v>3.5</v>
      </c>
      <c r="J10" s="14">
        <f>'Performance evolution'!L10</f>
        <v>1.5</v>
      </c>
      <c r="K10" s="25">
        <f>'Performance evolution'!K10</f>
        <v>1.2025159915903367</v>
      </c>
      <c r="L10" s="15">
        <f t="shared" si="3"/>
        <v>84010.76457847438</v>
      </c>
      <c r="M10" s="15">
        <f t="shared" si="3"/>
        <v>10489.235421525616</v>
      </c>
      <c r="N10" s="31">
        <f t="shared" si="0"/>
        <v>604.51598591913739</v>
      </c>
      <c r="O10" s="31">
        <f t="shared" si="0"/>
        <v>135.91977769692721</v>
      </c>
      <c r="P10" s="30">
        <f t="shared" si="1"/>
        <v>0.81643272195127892</v>
      </c>
      <c r="Q10" s="30">
        <f t="shared" si="1"/>
        <v>0.18356727804872103</v>
      </c>
      <c r="R10" s="4">
        <f t="shared" si="2"/>
        <v>15430.578444879171</v>
      </c>
      <c r="S10" s="4">
        <f t="shared" si="2"/>
        <v>3469.4215551208276</v>
      </c>
    </row>
    <row r="11" spans="2:19" x14ac:dyDescent="0.3">
      <c r="I11">
        <v>4</v>
      </c>
      <c r="J11" s="14">
        <f>'Performance evolution'!L11</f>
        <v>1.5</v>
      </c>
      <c r="K11" s="25">
        <f>'Performance evolution'!K11</f>
        <v>1.2035876537990415</v>
      </c>
      <c r="L11" s="15">
        <f t="shared" si="3"/>
        <v>82639.190107658666</v>
      </c>
      <c r="M11" s="15">
        <f t="shared" si="3"/>
        <v>11860.80989234132</v>
      </c>
      <c r="N11" s="31">
        <f t="shared" si="0"/>
        <v>601.88699474321356</v>
      </c>
      <c r="O11" s="31">
        <f t="shared" si="0"/>
        <v>141.90919556942916</v>
      </c>
      <c r="P11" s="30">
        <f t="shared" si="1"/>
        <v>0.80920956921037757</v>
      </c>
      <c r="Q11" s="30">
        <f t="shared" si="1"/>
        <v>0.19079043078962252</v>
      </c>
      <c r="R11" s="4">
        <f t="shared" si="2"/>
        <v>15294.060858076136</v>
      </c>
      <c r="S11" s="4">
        <f t="shared" si="2"/>
        <v>3605.9391419238655</v>
      </c>
    </row>
    <row r="12" spans="2:19" x14ac:dyDescent="0.3">
      <c r="I12">
        <v>4.5</v>
      </c>
      <c r="J12" s="14">
        <f>'Performance evolution'!L12</f>
        <v>1.5</v>
      </c>
      <c r="K12" s="25">
        <f>'Performance evolution'!K12</f>
        <v>1.2051572548090952</v>
      </c>
      <c r="L12" s="15">
        <f t="shared" si="3"/>
        <v>81405.412944203053</v>
      </c>
      <c r="M12" s="15">
        <f t="shared" si="3"/>
        <v>13094.587055796921</v>
      </c>
      <c r="N12" s="31">
        <f t="shared" si="0"/>
        <v>599.49125445652896</v>
      </c>
      <c r="O12" s="31">
        <f t="shared" si="0"/>
        <v>147.21312514018967</v>
      </c>
      <c r="P12" s="30">
        <f t="shared" si="1"/>
        <v>0.80284952229730222</v>
      </c>
      <c r="Q12" s="30">
        <f t="shared" si="1"/>
        <v>0.19715047770269781</v>
      </c>
      <c r="R12" s="4">
        <f t="shared" si="2"/>
        <v>15173.855971419012</v>
      </c>
      <c r="S12" s="4">
        <f t="shared" si="2"/>
        <v>3726.1440285809886</v>
      </c>
    </row>
    <row r="13" spans="2:19" x14ac:dyDescent="0.3">
      <c r="I13">
        <v>5</v>
      </c>
      <c r="J13" s="14">
        <f>'Performance evolution'!L13</f>
        <v>1.5</v>
      </c>
      <c r="K13" s="25">
        <f>'Performance evolution'!K13</f>
        <v>1.2074851634876675</v>
      </c>
      <c r="L13" s="15">
        <f t="shared" si="3"/>
        <v>80298.186326781448</v>
      </c>
      <c r="M13" s="15">
        <f t="shared" si="3"/>
        <v>14201.813673218523</v>
      </c>
      <c r="N13" s="31">
        <f t="shared" si="0"/>
        <v>597.31566644435952</v>
      </c>
      <c r="O13" s="31">
        <f t="shared" si="0"/>
        <v>152.19736358919283</v>
      </c>
      <c r="P13" s="30">
        <f t="shared" si="1"/>
        <v>0.79693833530501845</v>
      </c>
      <c r="Q13" s="30">
        <f t="shared" si="1"/>
        <v>0.20306166469498155</v>
      </c>
      <c r="R13" s="4">
        <f t="shared" si="2"/>
        <v>15062.134537264848</v>
      </c>
      <c r="S13" s="4">
        <f t="shared" si="2"/>
        <v>3837.8654627351511</v>
      </c>
    </row>
    <row r="14" spans="2:19" x14ac:dyDescent="0.3">
      <c r="I14">
        <v>5.5</v>
      </c>
      <c r="J14" s="14">
        <f>'Performance evolution'!L14</f>
        <v>1.5</v>
      </c>
      <c r="K14" s="25">
        <f>'Performance evolution'!K14</f>
        <v>1.2109503110570272</v>
      </c>
      <c r="L14" s="15">
        <f t="shared" si="3"/>
        <v>79300.683598689997</v>
      </c>
      <c r="M14" s="15">
        <f t="shared" si="3"/>
        <v>15199.316401309969</v>
      </c>
      <c r="N14" s="31">
        <f t="shared" si="0"/>
        <v>595.33443297581096</v>
      </c>
      <c r="O14" s="31">
        <f t="shared" si="0"/>
        <v>157.25431169114793</v>
      </c>
      <c r="P14" s="30">
        <f t="shared" si="1"/>
        <v>0.79104881277391781</v>
      </c>
      <c r="Q14" s="30">
        <f t="shared" si="1"/>
        <v>0.20895118722608225</v>
      </c>
      <c r="R14" s="4">
        <f t="shared" si="2"/>
        <v>14950.822561427047</v>
      </c>
      <c r="S14" s="4">
        <f t="shared" si="2"/>
        <v>3949.1774385729545</v>
      </c>
    </row>
    <row r="15" spans="2:19" x14ac:dyDescent="0.3">
      <c r="I15">
        <v>6</v>
      </c>
      <c r="J15" s="14">
        <f>'Performance evolution'!L15</f>
        <v>1.5</v>
      </c>
      <c r="K15" s="25">
        <f>'Performance evolution'!K15</f>
        <v>1.2160766206419642</v>
      </c>
      <c r="L15" s="15">
        <f t="shared" si="3"/>
        <v>78391.369440379043</v>
      </c>
      <c r="M15" s="15">
        <f t="shared" si="3"/>
        <v>16108.630559620929</v>
      </c>
      <c r="N15" s="31">
        <f t="shared" si="0"/>
        <v>593.5104135195287</v>
      </c>
      <c r="O15" s="31">
        <f t="shared" si="0"/>
        <v>162.84688183954648</v>
      </c>
      <c r="P15" s="30">
        <f t="shared" si="1"/>
        <v>0.78469582717221487</v>
      </c>
      <c r="Q15" s="30">
        <f t="shared" si="1"/>
        <v>0.21530417282778519</v>
      </c>
      <c r="R15" s="4">
        <f t="shared" si="2"/>
        <v>14830.751133554861</v>
      </c>
      <c r="S15" s="4">
        <f t="shared" si="2"/>
        <v>4069.2488664451403</v>
      </c>
    </row>
    <row r="16" spans="2:19" x14ac:dyDescent="0.3">
      <c r="I16">
        <v>6.5</v>
      </c>
      <c r="J16" s="14">
        <f>'Performance evolution'!L16</f>
        <v>1.5</v>
      </c>
      <c r="K16" s="25">
        <f>'Performance evolution'!K16</f>
        <v>1.2235439753666559</v>
      </c>
      <c r="L16" s="15">
        <f t="shared" si="3"/>
        <v>77543.846685858094</v>
      </c>
      <c r="M16" s="15">
        <f t="shared" si="3"/>
        <v>16956.153314141884</v>
      </c>
      <c r="N16" s="31">
        <f t="shared" si="0"/>
        <v>591.79460589202438</v>
      </c>
      <c r="O16" s="31">
        <f t="shared" si="0"/>
        <v>169.54782760147037</v>
      </c>
      <c r="P16" s="30">
        <f t="shared" si="1"/>
        <v>0.77730411422954127</v>
      </c>
      <c r="Q16" s="30">
        <f t="shared" si="1"/>
        <v>0.22269588577045871</v>
      </c>
      <c r="R16" s="4">
        <f t="shared" si="2"/>
        <v>14691.04775893833</v>
      </c>
      <c r="S16" s="4">
        <f t="shared" si="2"/>
        <v>4208.9522410616692</v>
      </c>
    </row>
    <row r="17" spans="9:19" x14ac:dyDescent="0.3">
      <c r="I17">
        <v>7</v>
      </c>
      <c r="J17" s="14">
        <f>'Performance evolution'!L17</f>
        <v>1.5</v>
      </c>
      <c r="K17" s="25">
        <f>'Performance evolution'!K17</f>
        <v>1.2341735488211589</v>
      </c>
      <c r="L17" s="15">
        <f t="shared" si="3"/>
        <v>76726.125107624801</v>
      </c>
      <c r="M17" s="15">
        <f t="shared" si="3"/>
        <v>17773.874892375177</v>
      </c>
      <c r="N17" s="31">
        <f t="shared" si="0"/>
        <v>590.12444991798407</v>
      </c>
      <c r="O17" s="31">
        <f t="shared" si="0"/>
        <v>178.07581129727311</v>
      </c>
      <c r="P17" s="30">
        <f t="shared" si="1"/>
        <v>0.76819089983702249</v>
      </c>
      <c r="Q17" s="30">
        <f t="shared" si="1"/>
        <v>0.23180910016297762</v>
      </c>
      <c r="R17" s="4">
        <f t="shared" si="2"/>
        <v>14518.808006919726</v>
      </c>
      <c r="S17" s="4">
        <f t="shared" si="2"/>
        <v>4381.1919930802769</v>
      </c>
    </row>
    <row r="18" spans="9:19" x14ac:dyDescent="0.3">
      <c r="I18">
        <v>7.5</v>
      </c>
      <c r="J18" s="14">
        <f>'Performance evolution'!L18</f>
        <v>1.5</v>
      </c>
      <c r="K18" s="25">
        <f>'Performance evolution'!K18</f>
        <v>1.2488846690571396</v>
      </c>
      <c r="L18" s="15">
        <f t="shared" si="3"/>
        <v>75899.708093019566</v>
      </c>
      <c r="M18" s="15">
        <f t="shared" si="3"/>
        <v>18600.291906980419</v>
      </c>
      <c r="N18" s="31">
        <f t="shared" si="0"/>
        <v>588.42159796197495</v>
      </c>
      <c r="O18" s="31">
        <f t="shared" si="0"/>
        <v>189.33304564617251</v>
      </c>
      <c r="P18" s="30">
        <f t="shared" si="1"/>
        <v>0.7565645577275868</v>
      </c>
      <c r="Q18" s="30">
        <f t="shared" si="1"/>
        <v>0.24343544227241323</v>
      </c>
      <c r="R18" s="4">
        <f t="shared" si="2"/>
        <v>14299.07014105139</v>
      </c>
      <c r="S18" s="4">
        <f t="shared" si="2"/>
        <v>4600.9298589486098</v>
      </c>
    </row>
    <row r="19" spans="9:19" x14ac:dyDescent="0.3">
      <c r="I19">
        <v>8</v>
      </c>
      <c r="J19" s="14">
        <f>'Performance evolution'!L19</f>
        <v>1.5</v>
      </c>
      <c r="K19" s="25">
        <f>'Performance evolution'!K19</f>
        <v>1.2686297901478318</v>
      </c>
      <c r="L19" s="15">
        <f t="shared" si="3"/>
        <v>75018.836615467037</v>
      </c>
      <c r="M19" s="15">
        <f t="shared" si="3"/>
        <v>19481.163384532945</v>
      </c>
      <c r="N19" s="31">
        <f t="shared" si="0"/>
        <v>586.5896775226181</v>
      </c>
      <c r="O19" s="31">
        <f t="shared" si="0"/>
        <v>204.45349241850556</v>
      </c>
      <c r="P19" s="30">
        <f t="shared" si="1"/>
        <v>0.74153939988670559</v>
      </c>
      <c r="Q19" s="30">
        <f t="shared" si="1"/>
        <v>0.25846060011329441</v>
      </c>
      <c r="R19" s="4">
        <f t="shared" si="2"/>
        <v>14015.094657858735</v>
      </c>
      <c r="S19" s="4">
        <f t="shared" si="2"/>
        <v>4884.9053421412646</v>
      </c>
    </row>
    <row r="20" spans="9:19" x14ac:dyDescent="0.3">
      <c r="I20">
        <v>8.5</v>
      </c>
      <c r="J20" s="14">
        <f>'Performance evolution'!L20</f>
        <v>1.5</v>
      </c>
      <c r="K20" s="25">
        <f>'Performance evolution'!K20</f>
        <v>1.2943185559528754</v>
      </c>
      <c r="L20" s="15">
        <f t="shared" si="3"/>
        <v>74030.163950232367</v>
      </c>
      <c r="M20" s="15">
        <f t="shared" si="3"/>
        <v>20469.836049767619</v>
      </c>
      <c r="N20" s="31">
        <f t="shared" si="0"/>
        <v>584.51238981851805</v>
      </c>
      <c r="O20" s="31">
        <f t="shared" si="0"/>
        <v>224.87094318614481</v>
      </c>
      <c r="P20" s="30">
        <f t="shared" si="1"/>
        <v>0.72217003486918929</v>
      </c>
      <c r="Q20" s="30">
        <f t="shared" si="1"/>
        <v>0.27782996513081071</v>
      </c>
      <c r="R20" s="4">
        <f t="shared" si="2"/>
        <v>13649.013659027678</v>
      </c>
      <c r="S20" s="4">
        <f t="shared" si="2"/>
        <v>5250.9863409723221</v>
      </c>
    </row>
    <row r="21" spans="9:19" x14ac:dyDescent="0.3">
      <c r="I21">
        <v>9</v>
      </c>
      <c r="J21" s="14">
        <f>'Performance evolution'!L21</f>
        <v>1.5</v>
      </c>
      <c r="K21" s="25">
        <f>'Performance evolution'!K21</f>
        <v>1.3267382729077177</v>
      </c>
      <c r="L21" s="15">
        <f t="shared" ref="L21:M30" si="4">L20-($F$2*$F$3*$F$4*($F$5/2))*L20/SUM($L20:$M20)+R20</f>
        <v>72873.144819213572</v>
      </c>
      <c r="M21" s="15">
        <f t="shared" si="4"/>
        <v>21626.855180786417</v>
      </c>
      <c r="N21" s="31">
        <f t="shared" si="0"/>
        <v>582.05224485199426</v>
      </c>
      <c r="O21" s="31">
        <f t="shared" si="0"/>
        <v>252.40987613736348</v>
      </c>
      <c r="P21" s="30">
        <f t="shared" si="1"/>
        <v>0.69751787434269574</v>
      </c>
      <c r="Q21" s="30">
        <f t="shared" si="1"/>
        <v>0.30248212565730415</v>
      </c>
      <c r="R21" s="4">
        <f t="shared" si="2"/>
        <v>13183.087825076949</v>
      </c>
      <c r="S21" s="4">
        <f t="shared" si="2"/>
        <v>5716.912174923048</v>
      </c>
    </row>
    <row r="22" spans="9:19" x14ac:dyDescent="0.3">
      <c r="I22">
        <v>9.5</v>
      </c>
      <c r="J22" s="14">
        <f>'Performance evolution'!L22</f>
        <v>1.5</v>
      </c>
      <c r="K22" s="25">
        <f>'Performance evolution'!K22</f>
        <v>1.3664698220215097</v>
      </c>
      <c r="L22" s="15">
        <f t="shared" si="4"/>
        <v>71481.603680447806</v>
      </c>
      <c r="M22" s="15">
        <f t="shared" si="4"/>
        <v>23018.396319552179</v>
      </c>
      <c r="N22" s="31">
        <f t="shared" si="0"/>
        <v>579.050579617317</v>
      </c>
      <c r="O22" s="31">
        <f t="shared" si="0"/>
        <v>289.38737724188212</v>
      </c>
      <c r="P22" s="30">
        <f t="shared" si="1"/>
        <v>0.66677253687933757</v>
      </c>
      <c r="Q22" s="30">
        <f t="shared" si="1"/>
        <v>0.33322746312066231</v>
      </c>
      <c r="R22" s="4">
        <f t="shared" si="2"/>
        <v>12602.00094701948</v>
      </c>
      <c r="S22" s="4">
        <f t="shared" si="2"/>
        <v>6297.9990529805182</v>
      </c>
    </row>
    <row r="23" spans="9:19" x14ac:dyDescent="0.3">
      <c r="I23">
        <v>10</v>
      </c>
      <c r="J23" s="14">
        <f>'Performance evolution'!L23</f>
        <v>1.5</v>
      </c>
      <c r="K23" s="25">
        <f>'Performance evolution'!K23</f>
        <v>1.413791315571453</v>
      </c>
      <c r="L23" s="15">
        <f t="shared" si="4"/>
        <v>69787.283891377723</v>
      </c>
      <c r="M23" s="15">
        <f t="shared" si="4"/>
        <v>24712.716108622259</v>
      </c>
      <c r="N23" s="31">
        <f t="shared" si="0"/>
        <v>575.33032913526029</v>
      </c>
      <c r="O23" s="31">
        <f t="shared" si="0"/>
        <v>338.68913423545962</v>
      </c>
      <c r="P23" s="30">
        <f t="shared" si="1"/>
        <v>0.62945085109408694</v>
      </c>
      <c r="Q23" s="30">
        <f t="shared" si="1"/>
        <v>0.37054914890591306</v>
      </c>
      <c r="R23" s="4">
        <f t="shared" si="2"/>
        <v>11896.621085678244</v>
      </c>
      <c r="S23" s="4">
        <f t="shared" si="2"/>
        <v>7003.3789143217573</v>
      </c>
    </row>
    <row r="24" spans="9:19" x14ac:dyDescent="0.3">
      <c r="I24">
        <v>10.5</v>
      </c>
      <c r="J24" s="14">
        <f>'Performance evolution'!L24</f>
        <v>1.5</v>
      </c>
      <c r="K24" s="25">
        <f>'Performance evolution'!K24</f>
        <v>1.4685612323620336</v>
      </c>
      <c r="L24" s="15">
        <f t="shared" si="4"/>
        <v>67726.448198780417</v>
      </c>
      <c r="M24" s="15">
        <f t="shared" si="4"/>
        <v>26773.551801219564</v>
      </c>
      <c r="N24" s="31">
        <f t="shared" si="0"/>
        <v>570.70406049981591</v>
      </c>
      <c r="O24" s="31">
        <f t="shared" si="0"/>
        <v>403.7425875691448</v>
      </c>
      <c r="P24" s="30">
        <f t="shared" si="1"/>
        <v>0.58566988929642017</v>
      </c>
      <c r="Q24" s="30">
        <f t="shared" si="1"/>
        <v>0.41433011070357983</v>
      </c>
      <c r="R24" s="4">
        <f t="shared" si="2"/>
        <v>11069.16090770234</v>
      </c>
      <c r="S24" s="4">
        <f t="shared" si="2"/>
        <v>7830.8390922976587</v>
      </c>
    </row>
    <row r="25" spans="9:19" x14ac:dyDescent="0.3">
      <c r="I25">
        <v>11</v>
      </c>
      <c r="J25" s="14">
        <f>'Performance evolution'!L25</f>
        <v>1.5</v>
      </c>
      <c r="K25" s="25">
        <f>'Performance evolution'!K25</f>
        <v>1.5300806486939795</v>
      </c>
      <c r="L25" s="15">
        <f t="shared" si="4"/>
        <v>65250.319466726673</v>
      </c>
      <c r="M25" s="15">
        <f t="shared" si="4"/>
        <v>29249.680533273309</v>
      </c>
      <c r="N25" s="31">
        <f t="shared" si="0"/>
        <v>564.99027633987839</v>
      </c>
      <c r="O25" s="31">
        <f t="shared" si="0"/>
        <v>488.25734228494866</v>
      </c>
      <c r="P25" s="30">
        <f t="shared" si="1"/>
        <v>0.53642682532485386</v>
      </c>
      <c r="Q25" s="30">
        <f t="shared" si="1"/>
        <v>0.46357317467514614</v>
      </c>
      <c r="R25" s="4">
        <f t="shared" si="2"/>
        <v>10138.466998639738</v>
      </c>
      <c r="S25" s="4">
        <f t="shared" si="2"/>
        <v>8761.5330013602616</v>
      </c>
    </row>
    <row r="26" spans="9:19" x14ac:dyDescent="0.3">
      <c r="I26">
        <v>11.5</v>
      </c>
      <c r="J26" s="14">
        <f>'Performance evolution'!L26</f>
        <v>1.5</v>
      </c>
      <c r="K26" s="25">
        <f>'Performance evolution'!K26</f>
        <v>1.596951627870417</v>
      </c>
      <c r="L26" s="15">
        <f t="shared" si="4"/>
        <v>62338.72257202107</v>
      </c>
      <c r="M26" s="15">
        <f t="shared" si="4"/>
        <v>32161.277427978908</v>
      </c>
      <c r="N26" s="31">
        <f t="shared" si="0"/>
        <v>558.03968640974983</v>
      </c>
      <c r="O26" s="31">
        <f t="shared" si="0"/>
        <v>595.56074421780863</v>
      </c>
      <c r="P26" s="30">
        <f t="shared" si="1"/>
        <v>0.48373741166703299</v>
      </c>
      <c r="Q26" s="30">
        <f t="shared" si="1"/>
        <v>0.5162625883329669</v>
      </c>
      <c r="R26" s="4">
        <f t="shared" si="2"/>
        <v>9142.6370805069237</v>
      </c>
      <c r="S26" s="4">
        <f t="shared" si="2"/>
        <v>9757.3629194930745</v>
      </c>
    </row>
    <row r="27" spans="9:19" x14ac:dyDescent="0.3">
      <c r="I27">
        <v>12</v>
      </c>
      <c r="J27" s="14">
        <f>'Performance evolution'!L27</f>
        <v>1.5</v>
      </c>
      <c r="K27" s="25">
        <f>'Performance evolution'!K27</f>
        <v>1.6669751070433967</v>
      </c>
      <c r="L27" s="15">
        <f t="shared" si="4"/>
        <v>59013.61513812378</v>
      </c>
      <c r="M27" s="15">
        <f t="shared" si="4"/>
        <v>35486.384861876199</v>
      </c>
      <c r="N27" s="31">
        <f t="shared" si="0"/>
        <v>549.76898785561457</v>
      </c>
      <c r="O27" s="31">
        <f t="shared" si="0"/>
        <v>727.39168535753197</v>
      </c>
      <c r="P27" s="30">
        <f t="shared" si="1"/>
        <v>0.43046188266389179</v>
      </c>
      <c r="Q27" s="30">
        <f t="shared" si="1"/>
        <v>0.56953811733610815</v>
      </c>
      <c r="R27" s="4">
        <f t="shared" si="2"/>
        <v>8135.7295823475552</v>
      </c>
      <c r="S27" s="4">
        <f t="shared" si="2"/>
        <v>10764.270417652444</v>
      </c>
    </row>
    <row r="28" spans="9:19" x14ac:dyDescent="0.3">
      <c r="I28">
        <v>12.5</v>
      </c>
      <c r="J28" s="14">
        <f>'Performance evolution'!L28</f>
        <v>1.5</v>
      </c>
      <c r="K28" s="25">
        <f>'Performance evolution'!K28</f>
        <v>1.7371602531289634</v>
      </c>
      <c r="L28" s="15">
        <f t="shared" si="4"/>
        <v>55346.62169284658</v>
      </c>
      <c r="M28" s="15">
        <f t="shared" si="4"/>
        <v>39153.378307153398</v>
      </c>
      <c r="N28" s="31">
        <f t="shared" si="0"/>
        <v>540.19360610763454</v>
      </c>
      <c r="O28" s="31">
        <f t="shared" si="0"/>
        <v>882.23322979568502</v>
      </c>
      <c r="P28" s="30">
        <f t="shared" si="1"/>
        <v>0.37976899231135625</v>
      </c>
      <c r="Q28" s="30">
        <f t="shared" si="1"/>
        <v>0.62023100768864381</v>
      </c>
      <c r="R28" s="4">
        <f t="shared" si="2"/>
        <v>7177.633954684633</v>
      </c>
      <c r="S28" s="4">
        <f t="shared" si="2"/>
        <v>11722.366045315368</v>
      </c>
    </row>
    <row r="29" spans="9:19" x14ac:dyDescent="0.3">
      <c r="I29">
        <v>13</v>
      </c>
      <c r="J29" s="14">
        <f>'Performance evolution'!L29</f>
        <v>1.5</v>
      </c>
      <c r="K29" s="25">
        <f>'Performance evolution'!K29</f>
        <v>1.8039309103440118</v>
      </c>
      <c r="L29" s="15">
        <f t="shared" si="4"/>
        <v>51454.931308961895</v>
      </c>
      <c r="M29" s="15">
        <f t="shared" si="4"/>
        <v>43045.06869103809</v>
      </c>
      <c r="N29" s="31">
        <f t="shared" si="0"/>
        <v>529.44693234308772</v>
      </c>
      <c r="O29" s="31">
        <f t="shared" si="0"/>
        <v>1053.7222584675444</v>
      </c>
      <c r="P29" s="30">
        <f t="shared" si="1"/>
        <v>0.33442220541949425</v>
      </c>
      <c r="Q29" s="30">
        <f t="shared" si="1"/>
        <v>0.6655777945805057</v>
      </c>
      <c r="R29" s="4">
        <f t="shared" si="2"/>
        <v>6320.5796824284416</v>
      </c>
      <c r="S29" s="4">
        <f t="shared" si="2"/>
        <v>12579.420317571557</v>
      </c>
    </row>
    <row r="30" spans="9:19" x14ac:dyDescent="0.3">
      <c r="I30">
        <v>13.5</v>
      </c>
      <c r="J30" s="14">
        <f>'Performance evolution'!L30</f>
        <v>1.5</v>
      </c>
      <c r="K30" s="25">
        <f>'Performance evolution'!K30</f>
        <v>1.8635859948025992</v>
      </c>
      <c r="L30" s="15">
        <f t="shared" si="4"/>
        <v>47484.524729597957</v>
      </c>
      <c r="M30" s="15">
        <f t="shared" si="4"/>
        <v>47015.475270402028</v>
      </c>
      <c r="N30" s="31">
        <f t="shared" si="0"/>
        <v>517.77653651223159</v>
      </c>
      <c r="O30" s="31">
        <f t="shared" si="0"/>
        <v>1230.1934578183138</v>
      </c>
      <c r="P30" s="30">
        <f t="shared" si="1"/>
        <v>0.29621591800294872</v>
      </c>
      <c r="Q30" s="30">
        <f t="shared" si="1"/>
        <v>0.70378408199705123</v>
      </c>
      <c r="R30" s="4">
        <f t="shared" si="2"/>
        <v>5598.4808502557307</v>
      </c>
      <c r="S30" s="4">
        <f t="shared" si="2"/>
        <v>13301.519149744268</v>
      </c>
    </row>
    <row r="31" spans="9:19" x14ac:dyDescent="0.3">
      <c r="I31">
        <v>14</v>
      </c>
      <c r="J31" s="14">
        <f>'Performance evolution'!L31</f>
        <v>1.5</v>
      </c>
      <c r="K31" s="25">
        <f>'Performance evolution'!K31</f>
        <v>1.9129787890501895</v>
      </c>
      <c r="L31" s="15">
        <f>L30-($F$2*$F$3*$F$4*($F$5/2))*L30/SUM($L30:$M30)+R30</f>
        <v>43586.100633934089</v>
      </c>
      <c r="M31" s="15">
        <f>M30-($F$2*$F$3*$F$4*($F$5/2))*M30/SUM($L30:$M30)+S30</f>
        <v>50913.899366065889</v>
      </c>
      <c r="N31" s="31">
        <f t="shared" si="0"/>
        <v>505.51714811019644</v>
      </c>
      <c r="O31" s="31">
        <f t="shared" si="0"/>
        <v>1396.4581260526622</v>
      </c>
      <c r="P31" s="30">
        <f t="shared" si="1"/>
        <v>0.26578534167995238</v>
      </c>
      <c r="Q31" s="30">
        <f t="shared" si="1"/>
        <v>0.73421465832004773</v>
      </c>
      <c r="R31" s="4">
        <f t="shared" si="2"/>
        <v>5023.3429577510997</v>
      </c>
      <c r="S31" s="4">
        <f t="shared" si="2"/>
        <v>13876.657042248902</v>
      </c>
    </row>
    <row r="32" spans="9:19" x14ac:dyDescent="0.3">
      <c r="I32">
        <v>14.5</v>
      </c>
      <c r="J32" s="14">
        <f>'Performance evolution'!L32</f>
        <v>1.5</v>
      </c>
      <c r="K32" s="25">
        <f>'Performance evolution'!K32</f>
        <v>1.9502434322093714</v>
      </c>
      <c r="L32" s="15">
        <f t="shared" ref="L32:M42" si="5">L31-($F$2*$F$3*$F$4*($F$5/2))*L31/SUM($L31:$M31)+R31</f>
        <v>39892.223464898365</v>
      </c>
      <c r="M32" s="15">
        <f t="shared" si="5"/>
        <v>54607.776535101613</v>
      </c>
      <c r="N32" s="31">
        <f t="shared" si="0"/>
        <v>493.04900761009571</v>
      </c>
      <c r="O32" s="31">
        <f t="shared" si="0"/>
        <v>1537.9260219430284</v>
      </c>
      <c r="P32" s="30">
        <f t="shared" si="1"/>
        <v>0.24276468220221367</v>
      </c>
      <c r="Q32" s="30">
        <f t="shared" si="1"/>
        <v>0.7572353177977863</v>
      </c>
      <c r="R32" s="4">
        <f t="shared" si="2"/>
        <v>4588.2524936218388</v>
      </c>
      <c r="S32" s="4">
        <f t="shared" si="2"/>
        <v>14311.74750637816</v>
      </c>
    </row>
    <row r="33" spans="9:19" x14ac:dyDescent="0.3">
      <c r="I33">
        <v>15</v>
      </c>
      <c r="J33" s="14">
        <f>'Performance evolution'!L33</f>
        <v>1.5</v>
      </c>
      <c r="K33" s="25">
        <f>'Performance evolution'!K33</f>
        <v>1.9752913394242029</v>
      </c>
      <c r="L33" s="15">
        <f t="shared" si="5"/>
        <v>36502.031265540529</v>
      </c>
      <c r="M33" s="15">
        <f t="shared" si="5"/>
        <v>57997.968734459449</v>
      </c>
      <c r="N33" s="31">
        <f t="shared" si="0"/>
        <v>480.75235329968274</v>
      </c>
      <c r="O33" s="31">
        <f t="shared" si="0"/>
        <v>1645.4295478598467</v>
      </c>
      <c r="P33" s="30">
        <f t="shared" si="1"/>
        <v>0.22611064135081801</v>
      </c>
      <c r="Q33" s="30">
        <f t="shared" si="1"/>
        <v>0.77388935864918207</v>
      </c>
      <c r="R33" s="4">
        <f t="shared" si="2"/>
        <v>4273.4911215304601</v>
      </c>
      <c r="S33" s="4">
        <f t="shared" si="2"/>
        <v>14626.508878469542</v>
      </c>
    </row>
    <row r="34" spans="9:19" x14ac:dyDescent="0.3">
      <c r="I34">
        <v>15.5</v>
      </c>
      <c r="J34" s="14">
        <f>'Performance evolution'!L34</f>
        <v>1.5</v>
      </c>
      <c r="K34" s="25">
        <f>'Performance evolution'!K34</f>
        <v>1.9898202601995665</v>
      </c>
      <c r="L34" s="15">
        <f t="shared" si="5"/>
        <v>33475.116133962882</v>
      </c>
      <c r="M34" s="15">
        <f t="shared" si="5"/>
        <v>61024.883866037097</v>
      </c>
      <c r="N34" s="31">
        <f t="shared" si="0"/>
        <v>468.96536170375896</v>
      </c>
      <c r="O34" s="31">
        <f t="shared" si="0"/>
        <v>1718.0636568527693</v>
      </c>
      <c r="P34" s="30">
        <f t="shared" si="1"/>
        <v>0.21443033344536191</v>
      </c>
      <c r="Q34" s="30">
        <f t="shared" si="1"/>
        <v>0.78556966655463811</v>
      </c>
      <c r="R34" s="4">
        <f t="shared" si="2"/>
        <v>4052.7333021173404</v>
      </c>
      <c r="S34" s="4">
        <f t="shared" si="2"/>
        <v>14847.26669788266</v>
      </c>
    </row>
    <row r="35" spans="9:19" x14ac:dyDescent="0.3">
      <c r="I35">
        <v>16</v>
      </c>
      <c r="J35" s="14">
        <f>'Performance evolution'!L35</f>
        <v>1.5</v>
      </c>
      <c r="K35" s="25">
        <f>'Performance evolution'!K35</f>
        <v>1.9967529708506588</v>
      </c>
      <c r="L35" s="15">
        <f t="shared" si="5"/>
        <v>30832.826209287643</v>
      </c>
      <c r="M35" s="15">
        <f t="shared" si="5"/>
        <v>63667.173790712332</v>
      </c>
      <c r="N35" s="31">
        <f t="shared" si="0"/>
        <v>457.94964085586889</v>
      </c>
      <c r="O35" s="31">
        <f t="shared" si="0"/>
        <v>1762.3146660276338</v>
      </c>
      <c r="P35" s="30">
        <f t="shared" si="1"/>
        <v>0.20625906538968539</v>
      </c>
      <c r="Q35" s="30">
        <f t="shared" si="1"/>
        <v>0.79374093461031459</v>
      </c>
      <c r="R35" s="4">
        <f t="shared" si="2"/>
        <v>3898.2963358650536</v>
      </c>
      <c r="S35" s="4">
        <f t="shared" si="2"/>
        <v>15001.703664134946</v>
      </c>
    </row>
    <row r="36" spans="9:19" x14ac:dyDescent="0.3">
      <c r="I36">
        <v>16.5</v>
      </c>
      <c r="J36" s="14">
        <f>'Performance evolution'!L36</f>
        <v>1.5</v>
      </c>
      <c r="K36" s="25">
        <f>'Performance evolution'!K36</f>
        <v>1.9992793651017049</v>
      </c>
      <c r="L36" s="15">
        <f t="shared" si="5"/>
        <v>28564.557303295165</v>
      </c>
      <c r="M36" s="15">
        <f t="shared" si="5"/>
        <v>65935.442696704806</v>
      </c>
      <c r="N36" s="31">
        <f t="shared" si="0"/>
        <v>447.86811412765741</v>
      </c>
      <c r="O36" s="31">
        <f t="shared" si="0"/>
        <v>1788.1208460802147</v>
      </c>
      <c r="P36" s="30">
        <f t="shared" si="1"/>
        <v>0.20029978774404178</v>
      </c>
      <c r="Q36" s="30">
        <f t="shared" si="1"/>
        <v>0.79970021225595833</v>
      </c>
      <c r="R36" s="4">
        <f t="shared" si="2"/>
        <v>3785.6659883623897</v>
      </c>
      <c r="S36" s="4">
        <f t="shared" si="2"/>
        <v>15114.334011637613</v>
      </c>
    </row>
    <row r="37" spans="9:19" x14ac:dyDescent="0.3">
      <c r="I37">
        <v>17</v>
      </c>
      <c r="J37" s="14">
        <f>'Performance evolution'!L37</f>
        <v>1.5</v>
      </c>
      <c r="K37" s="25">
        <f>'Performance evolution'!K37</f>
        <v>1.9999055450835357</v>
      </c>
      <c r="L37" s="15">
        <f t="shared" si="5"/>
        <v>26637.311830998518</v>
      </c>
      <c r="M37" s="15">
        <f t="shared" si="5"/>
        <v>67862.688169001456</v>
      </c>
      <c r="N37" s="31">
        <f t="shared" si="0"/>
        <v>438.78244486677437</v>
      </c>
      <c r="O37" s="31">
        <f t="shared" si="0"/>
        <v>1804.3435492071208</v>
      </c>
      <c r="P37" s="30">
        <f t="shared" si="1"/>
        <v>0.19561203696359092</v>
      </c>
      <c r="Q37" s="30">
        <f t="shared" si="1"/>
        <v>0.80438796303640914</v>
      </c>
      <c r="R37" s="4">
        <f t="shared" si="2"/>
        <v>3697.0674986118684</v>
      </c>
      <c r="S37" s="4">
        <f t="shared" si="2"/>
        <v>15202.932501388133</v>
      </c>
    </row>
    <row r="38" spans="9:19" x14ac:dyDescent="0.3">
      <c r="I38">
        <v>17.5</v>
      </c>
      <c r="J38" s="14">
        <f>'Performance evolution'!L38</f>
        <v>1.5</v>
      </c>
      <c r="K38" s="25">
        <f>'Performance evolution'!K38</f>
        <v>1.9999942240307429</v>
      </c>
      <c r="L38" s="15">
        <f t="shared" si="5"/>
        <v>25006.91696341068</v>
      </c>
      <c r="M38" s="15">
        <f t="shared" si="5"/>
        <v>69493.083036589291</v>
      </c>
      <c r="N38" s="31">
        <f t="shared" si="0"/>
        <v>430.67387792284768</v>
      </c>
      <c r="O38" s="31">
        <f t="shared" si="0"/>
        <v>1816.2415264690717</v>
      </c>
      <c r="P38" s="30">
        <f t="shared" si="1"/>
        <v>0.19167338346652199</v>
      </c>
      <c r="Q38" s="30">
        <f t="shared" si="1"/>
        <v>0.80832661653347804</v>
      </c>
      <c r="R38" s="4">
        <f t="shared" si="2"/>
        <v>3622.6269475172658</v>
      </c>
      <c r="S38" s="4">
        <f t="shared" si="2"/>
        <v>15277.373052482735</v>
      </c>
    </row>
    <row r="39" spans="9:19" x14ac:dyDescent="0.3">
      <c r="I39">
        <v>18</v>
      </c>
      <c r="J39" s="14">
        <f>'Performance evolution'!L39</f>
        <v>1.5</v>
      </c>
      <c r="K39" s="25">
        <f>'Performance evolution'!K39</f>
        <v>1.9999998751796342</v>
      </c>
      <c r="L39" s="15">
        <f t="shared" si="5"/>
        <v>23628.160518245808</v>
      </c>
      <c r="M39" s="15">
        <f t="shared" si="5"/>
        <v>70871.83948175417</v>
      </c>
      <c r="N39" s="31">
        <f t="shared" si="0"/>
        <v>423.47867865050233</v>
      </c>
      <c r="O39" s="31">
        <f t="shared" si="0"/>
        <v>1825.8804473140651</v>
      </c>
      <c r="P39" s="30">
        <f t="shared" si="1"/>
        <v>0.18826637052405171</v>
      </c>
      <c r="Q39" s="30">
        <f t="shared" si="1"/>
        <v>0.8117336294759484</v>
      </c>
      <c r="R39" s="4">
        <f t="shared" si="2"/>
        <v>3558.2344029045771</v>
      </c>
      <c r="S39" s="4">
        <f t="shared" si="2"/>
        <v>15341.765597095426</v>
      </c>
    </row>
    <row r="40" spans="9:19" x14ac:dyDescent="0.3">
      <c r="I40">
        <v>18.5</v>
      </c>
      <c r="J40" s="14">
        <f>'Performance evolution'!L40</f>
        <v>1.5</v>
      </c>
      <c r="K40" s="25">
        <f>'Performance evolution'!K40</f>
        <v>1.9999999992055582</v>
      </c>
      <c r="L40" s="15">
        <f t="shared" si="5"/>
        <v>22460.762817501221</v>
      </c>
      <c r="M40" s="15">
        <f t="shared" si="5"/>
        <v>72039.237182498764</v>
      </c>
      <c r="N40" s="31">
        <f t="shared" si="0"/>
        <v>417.11844487555828</v>
      </c>
      <c r="O40" s="31">
        <f t="shared" si="0"/>
        <v>1833.9054670493563</v>
      </c>
      <c r="P40" s="30">
        <f t="shared" si="1"/>
        <v>0.18530164991400222</v>
      </c>
      <c r="Q40" s="30">
        <f t="shared" si="1"/>
        <v>0.81469835008599778</v>
      </c>
      <c r="R40" s="4">
        <f t="shared" si="2"/>
        <v>3502.2011833746419</v>
      </c>
      <c r="S40" s="4">
        <f t="shared" si="2"/>
        <v>15397.798816625358</v>
      </c>
    </row>
    <row r="41" spans="9:19" x14ac:dyDescent="0.3">
      <c r="I41">
        <v>19</v>
      </c>
      <c r="J41" s="14">
        <f>'Performance evolution'!L41</f>
        <v>1.5</v>
      </c>
      <c r="K41" s="25">
        <f>'Performance evolution'!K41</f>
        <v>1.9999999999983689</v>
      </c>
      <c r="L41" s="15">
        <f t="shared" si="5"/>
        <v>21470.811437375618</v>
      </c>
      <c r="M41" s="15">
        <f t="shared" si="5"/>
        <v>73029.188562624375</v>
      </c>
      <c r="N41" s="31">
        <f t="shared" si="0"/>
        <v>411.51417716517767</v>
      </c>
      <c r="O41" s="31">
        <f t="shared" si="0"/>
        <v>1840.6270451527437</v>
      </c>
      <c r="P41" s="30">
        <f t="shared" si="1"/>
        <v>0.18272130232652287</v>
      </c>
      <c r="Q41" s="30">
        <f t="shared" si="1"/>
        <v>0.81727869767347716</v>
      </c>
      <c r="R41" s="4">
        <f t="shared" si="2"/>
        <v>3453.4326139712821</v>
      </c>
      <c r="S41" s="4">
        <f t="shared" si="2"/>
        <v>15446.567386028719</v>
      </c>
    </row>
    <row r="42" spans="9:19" x14ac:dyDescent="0.3">
      <c r="I42">
        <v>19.5</v>
      </c>
      <c r="J42" s="14">
        <f>'Performance evolution'!L42</f>
        <v>1.5</v>
      </c>
      <c r="K42" s="25">
        <f>'Performance evolution'!K42</f>
        <v>1.9999999999999987</v>
      </c>
      <c r="L42" s="15">
        <f t="shared" si="5"/>
        <v>20630.081763871778</v>
      </c>
      <c r="M42" s="15">
        <f t="shared" si="5"/>
        <v>73869.918236128215</v>
      </c>
      <c r="N42" s="31">
        <f t="shared" si="0"/>
        <v>406.59004662083652</v>
      </c>
      <c r="O42" s="31">
        <f t="shared" si="0"/>
        <v>1846.2769163853377</v>
      </c>
      <c r="P42" s="30">
        <f t="shared" si="1"/>
        <v>0.18047672290346523</v>
      </c>
      <c r="Q42" s="30">
        <f t="shared" si="1"/>
        <v>0.81952327709653483</v>
      </c>
      <c r="R42" s="4">
        <f t="shared" si="2"/>
        <v>3411.0100628754926</v>
      </c>
      <c r="S42" s="4">
        <f t="shared" si="2"/>
        <v>15488.989937124508</v>
      </c>
    </row>
    <row r="43" spans="9:19" x14ac:dyDescent="0.3">
      <c r="I43" s="8">
        <v>20</v>
      </c>
      <c r="J43" s="22">
        <f>'Performance evolution'!L43</f>
        <v>1.5</v>
      </c>
      <c r="K43" s="26">
        <f>'Performance evolution'!K43</f>
        <v>2</v>
      </c>
      <c r="L43" s="23">
        <f>L42-($F$2*$F$3*$F$4*($F$5/2))*L42/SUM($L42:$M42)+R42</f>
        <v>19915.075473972913</v>
      </c>
      <c r="M43" s="23">
        <f>M42-($F$2*$F$3*$F$4*($F$5/2))*M42/SUM($L42:$M42)+S42</f>
        <v>74584.924526027084</v>
      </c>
      <c r="N43" s="32">
        <f t="shared" si="0"/>
        <v>402.27451081812069</v>
      </c>
      <c r="O43" s="32">
        <f t="shared" si="0"/>
        <v>1851.040481425531</v>
      </c>
      <c r="P43" s="33">
        <f t="shared" si="1"/>
        <v>0.17852564430753259</v>
      </c>
      <c r="Q43" s="33">
        <f t="shared" si="1"/>
        <v>0.82147435569246752</v>
      </c>
      <c r="R43" s="24">
        <f t="shared" si="2"/>
        <v>3374.1346774123658</v>
      </c>
      <c r="S43" s="24">
        <f t="shared" si="2"/>
        <v>15525.865322587637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20</vt:i4>
      </vt:variant>
    </vt:vector>
  </HeadingPairs>
  <TitlesOfParts>
    <vt:vector size="20" baseType="lpstr">
      <vt:lpstr>Performance evolution</vt:lpstr>
      <vt:lpstr>Total market</vt:lpstr>
      <vt:lpstr>High-end market</vt:lpstr>
      <vt:lpstr>Medium-end market</vt:lpstr>
      <vt:lpstr>Low-end market</vt:lpstr>
      <vt:lpstr>High - innovators</vt:lpstr>
      <vt:lpstr>Medium - innovators</vt:lpstr>
      <vt:lpstr>Low - innovators</vt:lpstr>
      <vt:lpstr>High - Early adopters</vt:lpstr>
      <vt:lpstr>Medium - Early adopters</vt:lpstr>
      <vt:lpstr>Low - Early adopters</vt:lpstr>
      <vt:lpstr>High - Early majority</vt:lpstr>
      <vt:lpstr>Medium - Early majority</vt:lpstr>
      <vt:lpstr>Low - Early majority</vt:lpstr>
      <vt:lpstr>High - Late majority</vt:lpstr>
      <vt:lpstr>Medium - Late majority</vt:lpstr>
      <vt:lpstr>Low - Late majority</vt:lpstr>
      <vt:lpstr>High - Laggards</vt:lpstr>
      <vt:lpstr>Medium - Laggards</vt:lpstr>
      <vt:lpstr>Low - Laggards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Biondi  Giacomo</dc:creator>
  <cp:lastModifiedBy>Biondi  Giacomo</cp:lastModifiedBy>
  <dcterms:created xsi:type="dcterms:W3CDTF">2023-11-14T14:13:32Z</dcterms:created>
  <dcterms:modified xsi:type="dcterms:W3CDTF">2024-03-03T17:03:04Z</dcterms:modified>
</cp:coreProperties>
</file>